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785" activeTab="4"/>
  </bookViews>
  <sheets>
    <sheet name="konsolidovanje" sheetId="2" r:id="rId1"/>
    <sheet name="Interni odnosi za konsolidaciju" sheetId="3" r:id="rId2"/>
    <sheet name="Bruto Bilans Firma A" sheetId="6" r:id="rId3"/>
    <sheet name="Bruto bilans Firma B" sheetId="4" r:id="rId4"/>
    <sheet name="Bruto bilans Frima C" sheetId="5" r:id="rId5"/>
    <sheet name="Bruto Bilans Firma D" sheetId="7" r:id="rId6"/>
  </sheets>
  <externalReferences>
    <externalReference r:id="rId7"/>
    <externalReference r:id="rId8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L44" i="2"/>
  <c r="M44" i="2"/>
  <c r="H44" i="2" l="1"/>
  <c r="H45" i="2" s="1"/>
  <c r="E33" i="6" l="1"/>
  <c r="H2" i="2" l="1"/>
  <c r="E8" i="3" l="1"/>
  <c r="D8" i="3"/>
  <c r="C8" i="3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2" i="2"/>
  <c r="O32" i="2" l="1"/>
  <c r="F20" i="3" l="1"/>
  <c r="M58" i="2" l="1"/>
  <c r="M54" i="2"/>
  <c r="M52" i="2"/>
  <c r="M68" i="2"/>
  <c r="M63" i="2"/>
  <c r="M62" i="2"/>
  <c r="M61" i="2"/>
  <c r="J36" i="2"/>
  <c r="H36" i="2"/>
  <c r="C11" i="3"/>
  <c r="M36" i="2"/>
  <c r="M30" i="2"/>
  <c r="M29" i="2"/>
  <c r="J14" i="2"/>
  <c r="H14" i="2"/>
  <c r="M12" i="2"/>
  <c r="M7" i="2"/>
  <c r="G80" i="2"/>
  <c r="G82" i="2" s="1"/>
  <c r="G76" i="2"/>
  <c r="G78" i="2" s="1"/>
  <c r="F5" i="3"/>
  <c r="F8" i="3"/>
  <c r="F10" i="3"/>
  <c r="F11" i="3"/>
  <c r="F12" i="3"/>
  <c r="F13" i="3"/>
  <c r="F14" i="3"/>
  <c r="F15" i="3"/>
  <c r="F16" i="3"/>
  <c r="F17" i="3"/>
  <c r="F18" i="3"/>
  <c r="F3" i="3"/>
  <c r="D7" i="3"/>
  <c r="C17" i="3"/>
  <c r="K62" i="2"/>
  <c r="D19" i="3"/>
  <c r="C5" i="3"/>
  <c r="C19" i="3"/>
  <c r="C6" i="3" s="1"/>
  <c r="D15" i="3" s="1"/>
  <c r="D11" i="3" s="1"/>
  <c r="B16" i="3" l="1"/>
  <c r="B7" i="3" l="1"/>
  <c r="L36" i="2"/>
  <c r="N36" i="2" s="1"/>
  <c r="O36" i="2" s="1"/>
  <c r="C9" i="3" l="1"/>
  <c r="F9" i="3" s="1"/>
  <c r="F7" i="3"/>
  <c r="M18" i="2" s="1"/>
  <c r="K68" i="2" l="1"/>
  <c r="K69" i="2"/>
  <c r="K60" i="2"/>
  <c r="K56" i="2"/>
  <c r="K52" i="2"/>
  <c r="K50" i="2"/>
  <c r="K46" i="2"/>
  <c r="K41" i="2"/>
  <c r="K30" i="2"/>
  <c r="K29" i="2"/>
  <c r="K27" i="2"/>
  <c r="K72" i="2" s="1"/>
  <c r="K26" i="2"/>
  <c r="K25" i="2"/>
  <c r="K19" i="2"/>
  <c r="K15" i="2"/>
  <c r="F14" i="2"/>
  <c r="B6" i="3" s="1"/>
  <c r="F11" i="2"/>
  <c r="K12" i="2"/>
  <c r="I68" i="2"/>
  <c r="I66" i="2"/>
  <c r="I62" i="2"/>
  <c r="I61" i="2"/>
  <c r="I69" i="2"/>
  <c r="L69" i="2" s="1"/>
  <c r="N69" i="2" s="1"/>
  <c r="O69" i="2" s="1"/>
  <c r="H64" i="2"/>
  <c r="H61" i="2"/>
  <c r="L14" i="2" l="1"/>
  <c r="B19" i="3"/>
  <c r="F19" i="3" s="1"/>
  <c r="M66" i="2" s="1"/>
  <c r="F6" i="3"/>
  <c r="M14" i="2" s="1"/>
  <c r="N14" i="2" s="1"/>
  <c r="O14" i="2" s="1"/>
  <c r="K71" i="2"/>
  <c r="K73" i="2" s="1"/>
  <c r="I60" i="2"/>
  <c r="I58" i="2"/>
  <c r="I56" i="2"/>
  <c r="I54" i="2"/>
  <c r="I52" i="2"/>
  <c r="I50" i="2"/>
  <c r="I46" i="2"/>
  <c r="I44" i="2"/>
  <c r="I37" i="2"/>
  <c r="I30" i="2"/>
  <c r="I29" i="2"/>
  <c r="I27" i="2"/>
  <c r="I72" i="2" s="1"/>
  <c r="I26" i="2"/>
  <c r="I25" i="2"/>
  <c r="I24" i="2"/>
  <c r="I19" i="2"/>
  <c r="I18" i="2"/>
  <c r="I15" i="2"/>
  <c r="I12" i="2"/>
  <c r="L12" i="2" s="1"/>
  <c r="N12" i="2" s="1"/>
  <c r="O12" i="2" s="1"/>
  <c r="G72" i="2" l="1"/>
  <c r="E72" i="2"/>
  <c r="I71" i="2"/>
  <c r="I73" i="2" s="1"/>
  <c r="E71" i="2"/>
  <c r="E73" i="2" s="1"/>
  <c r="L3" i="2"/>
  <c r="N3" i="2" s="1"/>
  <c r="O3" i="2" s="1"/>
  <c r="L4" i="2"/>
  <c r="N4" i="2" s="1"/>
  <c r="O4" i="2" s="1"/>
  <c r="L5" i="2"/>
  <c r="N5" i="2" s="1"/>
  <c r="O5" i="2" s="1"/>
  <c r="L6" i="2"/>
  <c r="N6" i="2" s="1"/>
  <c r="O6" i="2" s="1"/>
  <c r="L7" i="2"/>
  <c r="N7" i="2" s="1"/>
  <c r="L8" i="2"/>
  <c r="N8" i="2" s="1"/>
  <c r="L9" i="2"/>
  <c r="N9" i="2" s="1"/>
  <c r="O9" i="2" s="1"/>
  <c r="L10" i="2"/>
  <c r="N10" i="2" s="1"/>
  <c r="O10" i="2" s="1"/>
  <c r="L11" i="2"/>
  <c r="N11" i="2" s="1"/>
  <c r="O11" i="2" s="1"/>
  <c r="L13" i="2"/>
  <c r="N13" i="2" s="1"/>
  <c r="O13" i="2" s="1"/>
  <c r="L15" i="2"/>
  <c r="N15" i="2" s="1"/>
  <c r="L16" i="2"/>
  <c r="N16" i="2" s="1"/>
  <c r="O16" i="2" s="1"/>
  <c r="L17" i="2"/>
  <c r="N17" i="2" s="1"/>
  <c r="O17" i="2" s="1"/>
  <c r="L18" i="2"/>
  <c r="N18" i="2" s="1"/>
  <c r="O18" i="2" s="1"/>
  <c r="L19" i="2"/>
  <c r="N19" i="2" s="1"/>
  <c r="O19" i="2" s="1"/>
  <c r="L20" i="2"/>
  <c r="N20" i="2" s="1"/>
  <c r="O20" i="2" s="1"/>
  <c r="L21" i="2"/>
  <c r="N21" i="2" s="1"/>
  <c r="O21" i="2" s="1"/>
  <c r="L22" i="2"/>
  <c r="N22" i="2" s="1"/>
  <c r="O22" i="2" s="1"/>
  <c r="L23" i="2"/>
  <c r="N23" i="2" s="1"/>
  <c r="O23" i="2" s="1"/>
  <c r="L24" i="2"/>
  <c r="N24" i="2" s="1"/>
  <c r="O24" i="2" s="1"/>
  <c r="L25" i="2"/>
  <c r="N25" i="2" s="1"/>
  <c r="O25" i="2" s="1"/>
  <c r="L26" i="2"/>
  <c r="N26" i="2" s="1"/>
  <c r="O26" i="2" s="1"/>
  <c r="L27" i="2"/>
  <c r="L28" i="2"/>
  <c r="N28" i="2" s="1"/>
  <c r="O28" i="2" s="1"/>
  <c r="L29" i="2"/>
  <c r="N29" i="2" s="1"/>
  <c r="O29" i="2" s="1"/>
  <c r="L30" i="2"/>
  <c r="N30" i="2" s="1"/>
  <c r="O30" i="2" s="1"/>
  <c r="L31" i="2"/>
  <c r="N31" i="2" s="1"/>
  <c r="O31" i="2" s="1"/>
  <c r="L32" i="2"/>
  <c r="N32" i="2" s="1"/>
  <c r="L33" i="2"/>
  <c r="N33" i="2" s="1"/>
  <c r="O33" i="2" s="1"/>
  <c r="L34" i="2"/>
  <c r="N34" i="2" s="1"/>
  <c r="O34" i="2" s="1"/>
  <c r="L35" i="2"/>
  <c r="N35" i="2" s="1"/>
  <c r="O35" i="2" s="1"/>
  <c r="L37" i="2"/>
  <c r="N37" i="2" s="1"/>
  <c r="O37" i="2" s="1"/>
  <c r="L38" i="2"/>
  <c r="N38" i="2" s="1"/>
  <c r="O38" i="2" s="1"/>
  <c r="L39" i="2"/>
  <c r="N39" i="2" s="1"/>
  <c r="O39" i="2" s="1"/>
  <c r="L40" i="2"/>
  <c r="N40" i="2" s="1"/>
  <c r="O40" i="2" s="1"/>
  <c r="L41" i="2"/>
  <c r="N41" i="2" s="1"/>
  <c r="O41" i="2" s="1"/>
  <c r="L42" i="2"/>
  <c r="N42" i="2" s="1"/>
  <c r="O42" i="2" s="1"/>
  <c r="L43" i="2"/>
  <c r="N43" i="2" s="1"/>
  <c r="O43" i="2" s="1"/>
  <c r="O44" i="2"/>
  <c r="L45" i="2"/>
  <c r="N45" i="2" s="1"/>
  <c r="O45" i="2" s="1"/>
  <c r="L46" i="2"/>
  <c r="N46" i="2" s="1"/>
  <c r="O46" i="2" s="1"/>
  <c r="L47" i="2"/>
  <c r="N47" i="2" s="1"/>
  <c r="O47" i="2" s="1"/>
  <c r="L48" i="2"/>
  <c r="N48" i="2" s="1"/>
  <c r="O48" i="2" s="1"/>
  <c r="L49" i="2"/>
  <c r="N49" i="2" s="1"/>
  <c r="O49" i="2" s="1"/>
  <c r="L50" i="2"/>
  <c r="N50" i="2" s="1"/>
  <c r="O50" i="2" s="1"/>
  <c r="L51" i="2"/>
  <c r="N51" i="2" s="1"/>
  <c r="O51" i="2" s="1"/>
  <c r="L52" i="2"/>
  <c r="N52" i="2" s="1"/>
  <c r="O52" i="2" s="1"/>
  <c r="L53" i="2"/>
  <c r="N53" i="2" s="1"/>
  <c r="O53" i="2" s="1"/>
  <c r="L54" i="2"/>
  <c r="N54" i="2" s="1"/>
  <c r="O54" i="2" s="1"/>
  <c r="L55" i="2"/>
  <c r="N55" i="2" s="1"/>
  <c r="O55" i="2" s="1"/>
  <c r="L56" i="2"/>
  <c r="N56" i="2" s="1"/>
  <c r="O56" i="2" s="1"/>
  <c r="L57" i="2"/>
  <c r="N57" i="2" s="1"/>
  <c r="O57" i="2" s="1"/>
  <c r="L58" i="2"/>
  <c r="N58" i="2" s="1"/>
  <c r="O58" i="2" s="1"/>
  <c r="L59" i="2"/>
  <c r="N59" i="2" s="1"/>
  <c r="O59" i="2" s="1"/>
  <c r="L60" i="2"/>
  <c r="N60" i="2" s="1"/>
  <c r="O60" i="2" s="1"/>
  <c r="L61" i="2"/>
  <c r="N61" i="2" s="1"/>
  <c r="O61" i="2" s="1"/>
  <c r="L62" i="2"/>
  <c r="N62" i="2" s="1"/>
  <c r="O62" i="2" s="1"/>
  <c r="L63" i="2"/>
  <c r="N63" i="2" s="1"/>
  <c r="O63" i="2" s="1"/>
  <c r="L64" i="2"/>
  <c r="N64" i="2" s="1"/>
  <c r="O64" i="2" s="1"/>
  <c r="L65" i="2"/>
  <c r="N65" i="2" s="1"/>
  <c r="O65" i="2" s="1"/>
  <c r="L66" i="2"/>
  <c r="N66" i="2" s="1"/>
  <c r="O66" i="2" s="1"/>
  <c r="L67" i="2"/>
  <c r="N67" i="2" s="1"/>
  <c r="O67" i="2" s="1"/>
  <c r="L68" i="2"/>
  <c r="N68" i="2" s="1"/>
  <c r="O68" i="2" s="1"/>
  <c r="L2" i="2"/>
  <c r="N2" i="2" s="1"/>
  <c r="O2" i="2" s="1"/>
  <c r="O71" i="2" l="1"/>
  <c r="O27" i="2" s="1"/>
  <c r="N27" i="2"/>
  <c r="L72" i="2"/>
  <c r="O7" i="2"/>
  <c r="L71" i="2"/>
  <c r="G71" i="2"/>
  <c r="G73" i="2" s="1"/>
  <c r="L73" i="2" l="1"/>
</calcChain>
</file>

<file path=xl/comments1.xml><?xml version="1.0" encoding="utf-8"?>
<comments xmlns="http://schemas.openxmlformats.org/spreadsheetml/2006/main">
  <authors>
    <author>User</author>
  </authors>
  <commentList>
    <comment ref="H6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Prodaja materijala treba da ide na 604.</t>
        </r>
      </text>
    </comment>
  </commentList>
</comments>
</file>

<file path=xl/sharedStrings.xml><?xml version="1.0" encoding="utf-8"?>
<sst xmlns="http://schemas.openxmlformats.org/spreadsheetml/2006/main" count="285" uniqueCount="166">
  <si>
    <t>Konto</t>
  </si>
  <si>
    <t>012</t>
  </si>
  <si>
    <t>015</t>
  </si>
  <si>
    <t>019</t>
  </si>
  <si>
    <t>026</t>
  </si>
  <si>
    <t>132</t>
  </si>
  <si>
    <t>204</t>
  </si>
  <si>
    <t>223</t>
  </si>
  <si>
    <t>232</t>
  </si>
  <si>
    <t>241</t>
  </si>
  <si>
    <t>270</t>
  </si>
  <si>
    <t>279</t>
  </si>
  <si>
    <t>301</t>
  </si>
  <si>
    <t>340</t>
  </si>
  <si>
    <t>435</t>
  </si>
  <si>
    <t>470</t>
  </si>
  <si>
    <t>479</t>
  </si>
  <si>
    <t>481</t>
  </si>
  <si>
    <t>501</t>
  </si>
  <si>
    <t>540</t>
  </si>
  <si>
    <t>550</t>
  </si>
  <si>
    <t>553</t>
  </si>
  <si>
    <t>579</t>
  </si>
  <si>
    <t>604</t>
  </si>
  <si>
    <t>614</t>
  </si>
  <si>
    <t>660</t>
  </si>
  <si>
    <t>679</t>
  </si>
  <si>
    <t>721</t>
  </si>
  <si>
    <t xml:space="preserve">Zbirni </t>
  </si>
  <si>
    <t>Konsolidovani iznosi</t>
  </si>
  <si>
    <t>022</t>
  </si>
  <si>
    <t>023</t>
  </si>
  <si>
    <t>029</t>
  </si>
  <si>
    <t>101</t>
  </si>
  <si>
    <t>205</t>
  </si>
  <si>
    <t>226</t>
  </si>
  <si>
    <t>228</t>
  </si>
  <si>
    <t>244</t>
  </si>
  <si>
    <t>248</t>
  </si>
  <si>
    <t>271</t>
  </si>
  <si>
    <t>341</t>
  </si>
  <si>
    <t>416</t>
  </si>
  <si>
    <t>429</t>
  </si>
  <si>
    <t>436</t>
  </si>
  <si>
    <t>450</t>
  </si>
  <si>
    <t>451</t>
  </si>
  <si>
    <t>452</t>
  </si>
  <si>
    <t>453</t>
  </si>
  <si>
    <t>467</t>
  </si>
  <si>
    <t>469</t>
  </si>
  <si>
    <t>471</t>
  </si>
  <si>
    <t>482</t>
  </si>
  <si>
    <t>511</t>
  </si>
  <si>
    <t>512</t>
  </si>
  <si>
    <t>514</t>
  </si>
  <si>
    <t>520</t>
  </si>
  <si>
    <t>521</t>
  </si>
  <si>
    <t>526</t>
  </si>
  <si>
    <t>533</t>
  </si>
  <si>
    <t>535</t>
  </si>
  <si>
    <t>552</t>
  </si>
  <si>
    <t>555</t>
  </si>
  <si>
    <t>560</t>
  </si>
  <si>
    <t>563</t>
  </si>
  <si>
    <t>615</t>
  </si>
  <si>
    <t>620</t>
  </si>
  <si>
    <t>650</t>
  </si>
  <si>
    <t>663</t>
  </si>
  <si>
    <t>Rezultat</t>
  </si>
  <si>
    <t>Razlika</t>
  </si>
  <si>
    <t>Konsolidacija</t>
  </si>
  <si>
    <t>Povezano lice</t>
  </si>
  <si>
    <t>Poč.stanje DUG</t>
  </si>
  <si>
    <t>Poč.stanje POT</t>
  </si>
  <si>
    <t>Promet DUG</t>
  </si>
  <si>
    <t>Promet POT</t>
  </si>
  <si>
    <t>Saldo DUG</t>
  </si>
  <si>
    <t>Saldo POT</t>
  </si>
  <si>
    <t>102</t>
  </si>
  <si>
    <t>200</t>
  </si>
  <si>
    <t>Saldo</t>
  </si>
  <si>
    <t>599</t>
  </si>
  <si>
    <t>699</t>
  </si>
  <si>
    <t>710</t>
  </si>
  <si>
    <t>712</t>
  </si>
  <si>
    <t>720</t>
  </si>
  <si>
    <t>724</t>
  </si>
  <si>
    <t>Total</t>
  </si>
  <si>
    <t>Učešće</t>
  </si>
  <si>
    <t>Round</t>
  </si>
  <si>
    <t>Naziv</t>
  </si>
  <si>
    <t>Softver i ostala prava</t>
  </si>
  <si>
    <t>Nematerijalna imovina u pripremi</t>
  </si>
  <si>
    <t>Ispravka vrednosti nematerijalne imovine</t>
  </si>
  <si>
    <t>Građevinski objekti</t>
  </si>
  <si>
    <t>Postrojenja i oprema</t>
  </si>
  <si>
    <t>Nekretnine, postrojenja i oprema u pripremi</t>
  </si>
  <si>
    <t>Ispravka vrednosti nekretnina, postrojenja i opreme</t>
  </si>
  <si>
    <t>Materijal</t>
  </si>
  <si>
    <t>Roba u prometu na veliko</t>
  </si>
  <si>
    <t>Kupci u zemlji – matična i zavisna pravna lica</t>
  </si>
  <si>
    <t>Kupci u zemlji</t>
  </si>
  <si>
    <t>Kupci u inostranstvu</t>
  </si>
  <si>
    <t>Potraživanja za kamatu i dividende</t>
  </si>
  <si>
    <t>Potraživanja za više plaćen porez na dobitak</t>
  </si>
  <si>
    <t>Potraživanja po osnovu naknada šteta</t>
  </si>
  <si>
    <t>Ostala kratkoročna potraživanja</t>
  </si>
  <si>
    <t>Kratkoročni krediti i zajmovi u zemlji</t>
  </si>
  <si>
    <t>Tekući (poslovni) računi</t>
  </si>
  <si>
    <t>Devizni račun</t>
  </si>
  <si>
    <t>Ostala novčana sredstva</t>
  </si>
  <si>
    <t>Porez na dodatu vrednost u primljenim fakturama po opštoj stopi (osim plaćenih avansa)</t>
  </si>
  <si>
    <t>Porez na dodatu vrednost u primljenim fakturama po posebnoj stopi (osim plaćenih avansa)</t>
  </si>
  <si>
    <t>Potraživanja za više plaćeni porez na dodatu vrednost</t>
  </si>
  <si>
    <t>Udeli društava s ograničenom odgovornošću</t>
  </si>
  <si>
    <t>Neraspoređeni dobitak ranijih godina</t>
  </si>
  <si>
    <t>Neraspoređeni dobitak tekuće godine</t>
  </si>
  <si>
    <t>Obaveze po osnovu finansijskog lizinga</t>
  </si>
  <si>
    <t>Ostale kratkoročne finansijske obaveze</t>
  </si>
  <si>
    <t>Dobavljači u zemlji</t>
  </si>
  <si>
    <t>Dobavljači u inostranstvu</t>
  </si>
  <si>
    <t>Obaveze za neto zarade i naknade zarada, osim naknada zarada koje se refundiraju</t>
  </si>
  <si>
    <t xml:space="preserve"> Obaveze za porez na zarade i naknade zarada na teret zaposlenog</t>
  </si>
  <si>
    <t>Obaveze za doprinose na zarade i naknade zarada na teret zaposlenog</t>
  </si>
  <si>
    <t>Obaveze za poreze i doprinose na zarade i naknade zarada na teret poslodavca</t>
  </si>
  <si>
    <t>Obaveze po osnovu kamata i troškova finansiranja</t>
  </si>
  <si>
    <t>Obaveze za kratkoročna rezervisanja</t>
  </si>
  <si>
    <t>Ostale obaveze</t>
  </si>
  <si>
    <t>Obaveze za porez na dodatu vrednost po izdatim fakturama po opštoj stopi (osim primljenih avansa)</t>
  </si>
  <si>
    <t>Obaveze za porez na dodatu vrednost po izdatim fakturama po posebnoj stopi (osim primljenih avansa)</t>
  </si>
  <si>
    <t>Obaveze za porez na dodatu vrednost po osnovu razlike obračunatog poreza na dodatu vrednost i prethodnog poreza</t>
  </si>
  <si>
    <t>Obaveze za porez iz rezultata</t>
  </si>
  <si>
    <t>Obaveze za poreze, carine i druge dažbine iz nabavke ili na teret troškova</t>
  </si>
  <si>
    <t>Nabavna vrednost prodate robe</t>
  </si>
  <si>
    <t>Troškovi materijala za izradu</t>
  </si>
  <si>
    <t>Troškovi ostalog materijala (režijskog)</t>
  </si>
  <si>
    <t>Troškovi rezervnih delova</t>
  </si>
  <si>
    <t xml:space="preserve"> Troškovi zarada i naknada zarada (bruto)</t>
  </si>
  <si>
    <t>Troškovi poreza i doprinosa na zarade i naknade zarada na teret poslodavca</t>
  </si>
  <si>
    <t>Troškovi naknada direktoru, odnosno članovima organa upravljanja i nadzora</t>
  </si>
  <si>
    <t>Troškovi zakupnina</t>
  </si>
  <si>
    <t>Troškovi reklame i propagande</t>
  </si>
  <si>
    <t>Troškovi amortizacije</t>
  </si>
  <si>
    <t>Troškovi neproizvodnih usluga</t>
  </si>
  <si>
    <t>Troškovi premija osiguranja</t>
  </si>
  <si>
    <t>Troškovi platnog prometa</t>
  </si>
  <si>
    <t>Troškovi poreza</t>
  </si>
  <si>
    <t>Finansijski rashodi iz odnosa sa matičnim i zavisnim pravnim licima</t>
  </si>
  <si>
    <t>Negativne kursne razlike (prema trećim licima)</t>
  </si>
  <si>
    <t>Ostali nepomenuti rashodi</t>
  </si>
  <si>
    <t>Prihodi od prodaje robe na domaćem tržištu</t>
  </si>
  <si>
    <t>Prihodi od prodaje proizvoda i usluga na domaćem tržištu</t>
  </si>
  <si>
    <t>Prihodi od prodaje proizvoda i usluga na inostranom tržištu</t>
  </si>
  <si>
    <t>Prihodi od aktiviranja ili potrošnje robe za sopstvene potrebe</t>
  </si>
  <si>
    <t>Prihodi od zakupnina</t>
  </si>
  <si>
    <t>Finansijski prihodi od matičnih i zavisnih pravnih lica</t>
  </si>
  <si>
    <t>Pozitivne kursne razlike (prema trećim licima)</t>
  </si>
  <si>
    <t>Ostali nepomenuti prihodi</t>
  </si>
  <si>
    <t>Poreski rashod perioda</t>
  </si>
  <si>
    <t>Firma A</t>
  </si>
  <si>
    <t>Firma B</t>
  </si>
  <si>
    <t>Reklasifikacija Firma A</t>
  </si>
  <si>
    <t>Reklasifikacija Firma B</t>
  </si>
  <si>
    <t>Firma C</t>
  </si>
  <si>
    <t>Reklasifikacija Firma C</t>
  </si>
  <si>
    <t>Firma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</si>
</sst>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7"/>
      <color rgb="FF000000"/>
      <name val="Tahoma"/>
      <family val="2"/>
      <charset val="238"/>
    </font>
    <font>
      <b/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7"/>
      <color rgb="FF000000"/>
      <name val="Tahoma"/>
      <family val="2"/>
      <charset val="238"/>
    </font>
    <font>
      <b/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0"/>
      <color rgb="FF00206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2" borderId="0">
      <alignment horizontal="left" vertical="center"/>
    </xf>
    <xf numFmtId="0" fontId="1" fillId="2" borderId="0">
      <alignment horizontal="right" vertical="center"/>
    </xf>
    <xf numFmtId="0" fontId="5" fillId="4" borderId="0">
      <alignment horizontal="right" vertical="top"/>
    </xf>
    <xf numFmtId="0" fontId="1" fillId="2" borderId="0">
      <alignment horizontal="right" vertical="center"/>
    </xf>
    <xf numFmtId="0" fontId="5" fillId="4" borderId="0">
      <alignment horizontal="right" vertical="top"/>
    </xf>
    <xf numFmtId="0" fontId="5" fillId="4" borderId="0">
      <alignment horizontal="right" vertical="top"/>
    </xf>
    <xf numFmtId="0" fontId="1" fillId="2" borderId="0">
      <alignment horizontal="left" vertical="center"/>
    </xf>
  </cellStyleXfs>
  <cellXfs count="50">
    <xf numFmtId="0" fontId="0" fillId="0" borderId="0" xfId="0"/>
    <xf numFmtId="43" fontId="3" fillId="0" borderId="0" xfId="0" applyNumberFormat="1" applyFont="1" applyFill="1" applyAlignment="1"/>
    <xf numFmtId="0" fontId="2" fillId="3" borderId="0" xfId="1" quotePrefix="1" applyFont="1" applyFill="1" applyAlignment="1"/>
    <xf numFmtId="43" fontId="4" fillId="0" borderId="0" xfId="3" applyNumberFormat="1" applyFont="1" applyFill="1" applyAlignment="1">
      <alignment horizontal="right"/>
    </xf>
    <xf numFmtId="0" fontId="3" fillId="0" borderId="0" xfId="0" applyFont="1"/>
    <xf numFmtId="43" fontId="3" fillId="0" borderId="0" xfId="0" applyNumberFormat="1" applyFont="1"/>
    <xf numFmtId="43" fontId="6" fillId="0" borderId="0" xfId="0" applyNumberFormat="1" applyFont="1"/>
    <xf numFmtId="43" fontId="6" fillId="0" borderId="0" xfId="0" applyNumberFormat="1" applyFont="1" applyFill="1" applyAlignment="1"/>
    <xf numFmtId="43" fontId="7" fillId="0" borderId="0" xfId="0" applyNumberFormat="1" applyFont="1"/>
    <xf numFmtId="0" fontId="0" fillId="0" borderId="0" xfId="0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3" borderId="0" xfId="1" quotePrefix="1" applyFont="1" applyFill="1" applyAlignment="1">
      <alignment horizontal="left" wrapText="1"/>
    </xf>
    <xf numFmtId="0" fontId="2" fillId="3" borderId="2" xfId="2" quotePrefix="1" applyFont="1" applyFill="1" applyBorder="1" applyAlignment="1">
      <alignment horizontal="center" wrapText="1"/>
    </xf>
    <xf numFmtId="0" fontId="2" fillId="3" borderId="2" xfId="4" quotePrefix="1" applyFont="1" applyFill="1" applyBorder="1" applyAlignment="1">
      <alignment horizontal="center" wrapText="1"/>
    </xf>
    <xf numFmtId="43" fontId="4" fillId="0" borderId="0" xfId="5" applyNumberFormat="1" applyFont="1" applyFill="1" applyAlignment="1">
      <alignment horizontal="right"/>
    </xf>
    <xf numFmtId="43" fontId="4" fillId="0" borderId="0" xfId="5" applyNumberFormat="1" applyFont="1" applyFill="1" applyAlignment="1"/>
    <xf numFmtId="43" fontId="4" fillId="0" borderId="0" xfId="6" applyNumberFormat="1" applyFont="1" applyFill="1" applyAlignment="1">
      <alignment horizontal="right"/>
    </xf>
    <xf numFmtId="0" fontId="2" fillId="3" borderId="2" xfId="2" quotePrefix="1" applyFont="1" applyFill="1" applyBorder="1" applyAlignment="1"/>
    <xf numFmtId="0" fontId="2" fillId="3" borderId="2" xfId="2" quotePrefix="1" applyFont="1" applyFill="1" applyBorder="1" applyAlignment="1">
      <alignment horizontal="right"/>
    </xf>
    <xf numFmtId="43" fontId="4" fillId="0" borderId="0" xfId="3" applyNumberFormat="1" applyFont="1" applyFill="1" applyAlignment="1"/>
    <xf numFmtId="0" fontId="3" fillId="0" borderId="0" xfId="0" applyFont="1" applyFill="1" applyAlignment="1"/>
    <xf numFmtId="43" fontId="0" fillId="0" borderId="0" xfId="0" applyNumberFormat="1"/>
    <xf numFmtId="43" fontId="4" fillId="0" borderId="0" xfId="5" applyNumberFormat="1" applyFont="1" applyFill="1" applyAlignment="1">
      <alignment horizontal="right" vertical="top"/>
    </xf>
    <xf numFmtId="43" fontId="4" fillId="0" borderId="0" xfId="5" applyNumberFormat="1" applyFont="1" applyFill="1" applyAlignment="1">
      <alignment vertical="top"/>
    </xf>
    <xf numFmtId="43" fontId="4" fillId="0" borderId="0" xfId="6" applyNumberFormat="1" applyFont="1" applyFill="1" applyAlignment="1">
      <alignment horizontal="right" vertical="top"/>
    </xf>
    <xf numFmtId="0" fontId="8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3" fontId="8" fillId="0" borderId="0" xfId="0" applyNumberFormat="1" applyFont="1"/>
    <xf numFmtId="43" fontId="11" fillId="0" borderId="0" xfId="0" applyNumberFormat="1" applyFont="1"/>
    <xf numFmtId="43" fontId="0" fillId="0" borderId="0" xfId="0" applyNumberFormat="1" applyFont="1"/>
    <xf numFmtId="0" fontId="11" fillId="0" borderId="0" xfId="0" applyFont="1"/>
    <xf numFmtId="0" fontId="13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64" fontId="3" fillId="0" borderId="0" xfId="0" applyNumberFormat="1" applyFont="1"/>
    <xf numFmtId="0" fontId="2" fillId="3" borderId="0" xfId="1" quotePrefix="1" applyFont="1" applyFill="1" applyAlignment="1">
      <alignment wrapText="1"/>
    </xf>
    <xf numFmtId="0" fontId="14" fillId="3" borderId="0" xfId="1" quotePrefix="1" applyFont="1" applyFill="1" applyAlignment="1">
      <alignment wrapText="1"/>
    </xf>
    <xf numFmtId="0" fontId="14" fillId="3" borderId="0" xfId="1" quotePrefix="1" applyFont="1" applyFill="1" applyAlignment="1"/>
    <xf numFmtId="0" fontId="15" fillId="3" borderId="0" xfId="1" quotePrefix="1" applyFont="1" applyFill="1" applyAlignment="1"/>
    <xf numFmtId="0" fontId="2" fillId="3" borderId="0" xfId="1" quotePrefix="1" applyFont="1" applyFill="1" applyAlignment="1">
      <alignment horizontal="right"/>
    </xf>
    <xf numFmtId="0" fontId="2" fillId="3" borderId="0" xfId="1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6" fillId="0" borderId="0" xfId="0" applyNumberFormat="1" applyFont="1"/>
    <xf numFmtId="164" fontId="7" fillId="0" borderId="0" xfId="0" applyNumberFormat="1" applyFont="1"/>
    <xf numFmtId="0" fontId="11" fillId="0" borderId="0" xfId="0" applyFont="1" applyAlignment="1">
      <alignment horizontal="center"/>
    </xf>
  </cellXfs>
  <cellStyles count="8">
    <cellStyle name="Normal" xfId="0" builtinId="0"/>
    <cellStyle name="S10" xfId="5"/>
    <cellStyle name="S11" xfId="6"/>
    <cellStyle name="S5" xfId="1"/>
    <cellStyle name="S6" xfId="7"/>
    <cellStyle name="S7" xfId="2"/>
    <cellStyle name="S8" xfId="4"/>
    <cellStyle name="S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lijenti/Frohes%20grupa/Za%20konsolidaciju/BB/Alti%20Solutions/Alti%20Solutinons%20BB%20Analitika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lijenti/Frohes%20grupa/Za%20konsolidaciju/BB/WIN%20WIN%20Mobile/WWM%20BB%20Analitik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3">
          <cell r="H3">
            <v>783851.4</v>
          </cell>
        </row>
        <row r="4">
          <cell r="H4">
            <v>48270.77</v>
          </cell>
        </row>
        <row r="5">
          <cell r="H5">
            <v>6687320</v>
          </cell>
        </row>
        <row r="6">
          <cell r="H6">
            <v>199404.17</v>
          </cell>
        </row>
        <row r="8">
          <cell r="H8">
            <v>900000</v>
          </cell>
        </row>
        <row r="9">
          <cell r="H9">
            <v>-10000</v>
          </cell>
        </row>
        <row r="10">
          <cell r="H10">
            <v>-22395.1</v>
          </cell>
        </row>
        <row r="11">
          <cell r="H11">
            <v>-1284360.1000000001</v>
          </cell>
        </row>
        <row r="12">
          <cell r="H12">
            <v>-950000</v>
          </cell>
        </row>
        <row r="13">
          <cell r="H13">
            <v>-6346444.1399999997</v>
          </cell>
        </row>
        <row r="14">
          <cell r="H14">
            <v>-5647</v>
          </cell>
        </row>
        <row r="18">
          <cell r="E18">
            <v>22074303.190000001</v>
          </cell>
        </row>
        <row r="19">
          <cell r="E19">
            <v>1100</v>
          </cell>
        </row>
        <row r="20">
          <cell r="E20">
            <v>53473</v>
          </cell>
        </row>
        <row r="21">
          <cell r="E21">
            <v>33333.33</v>
          </cell>
        </row>
        <row r="22">
          <cell r="E22">
            <v>4541528</v>
          </cell>
        </row>
        <row r="23">
          <cell r="E23">
            <v>25665.360000000001</v>
          </cell>
        </row>
        <row r="24">
          <cell r="E24">
            <v>32021</v>
          </cell>
        </row>
        <row r="25">
          <cell r="E25">
            <v>5902.59</v>
          </cell>
        </row>
        <row r="26">
          <cell r="E26">
            <v>25488931.829999998</v>
          </cell>
        </row>
        <row r="27">
          <cell r="E27">
            <v>2358032.46</v>
          </cell>
        </row>
        <row r="28">
          <cell r="E28">
            <v>231450</v>
          </cell>
        </row>
        <row r="29">
          <cell r="E29">
            <v>1.51</v>
          </cell>
        </row>
        <row r="33">
          <cell r="E33">
            <v>26729.23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I2">
            <v>132000</v>
          </cell>
        </row>
        <row r="3">
          <cell r="I3">
            <v>40083</v>
          </cell>
        </row>
        <row r="4">
          <cell r="I4">
            <v>11496</v>
          </cell>
        </row>
        <row r="7">
          <cell r="I7">
            <v>-10000</v>
          </cell>
        </row>
        <row r="8">
          <cell r="I8">
            <v>-75870</v>
          </cell>
        </row>
        <row r="9">
          <cell r="I9">
            <v>-44509</v>
          </cell>
        </row>
        <row r="10">
          <cell r="I10">
            <v>-20000</v>
          </cell>
        </row>
        <row r="11">
          <cell r="I11">
            <v>-11200</v>
          </cell>
        </row>
        <row r="14">
          <cell r="I14">
            <v>-22000</v>
          </cell>
        </row>
        <row r="16">
          <cell r="F16">
            <v>12300</v>
          </cell>
        </row>
        <row r="17">
          <cell r="F17">
            <v>47826</v>
          </cell>
        </row>
        <row r="18">
          <cell r="F18">
            <v>8333.33</v>
          </cell>
        </row>
        <row r="19">
          <cell r="F19">
            <v>7615</v>
          </cell>
        </row>
        <row r="20">
          <cell r="F20">
            <v>4783.66</v>
          </cell>
        </row>
        <row r="21">
          <cell r="F21">
            <v>151666.66</v>
          </cell>
        </row>
        <row r="22">
          <cell r="F22">
            <v>1</v>
          </cell>
        </row>
        <row r="23">
          <cell r="F23">
            <v>34634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9.140625" style="4"/>
    <col min="2" max="2" width="9.140625" style="44"/>
    <col min="3" max="3" width="48.7109375" style="45" customWidth="1"/>
    <col min="4" max="4" width="3.5703125" style="4" customWidth="1"/>
    <col min="5" max="5" width="15.28515625" style="4" bestFit="1" customWidth="1"/>
    <col min="6" max="6" width="14.140625" style="4" customWidth="1"/>
    <col min="7" max="7" width="16.42578125" style="4" bestFit="1" customWidth="1"/>
    <col min="8" max="8" width="15.140625" style="4" customWidth="1"/>
    <col min="9" max="9" width="15.28515625" style="4" bestFit="1" customWidth="1"/>
    <col min="10" max="10" width="15.28515625" style="4" customWidth="1"/>
    <col min="11" max="11" width="15.5703125" style="4" bestFit="1" customWidth="1"/>
    <col min="12" max="12" width="16.42578125" style="4" bestFit="1" customWidth="1"/>
    <col min="13" max="13" width="15.140625" style="4" bestFit="1" customWidth="1"/>
    <col min="14" max="14" width="19.5703125" style="4" bestFit="1" customWidth="1"/>
    <col min="15" max="15" width="12.28515625" style="4" bestFit="1" customWidth="1"/>
    <col min="16" max="16384" width="9.140625" style="4"/>
  </cols>
  <sheetData>
    <row r="1" spans="1:15" ht="25.5" x14ac:dyDescent="0.2">
      <c r="B1" s="43" t="s">
        <v>0</v>
      </c>
      <c r="C1" s="38" t="s">
        <v>90</v>
      </c>
      <c r="E1" s="2" t="s">
        <v>159</v>
      </c>
      <c r="F1" s="39" t="s">
        <v>161</v>
      </c>
      <c r="G1" s="2" t="s">
        <v>160</v>
      </c>
      <c r="H1" s="39" t="s">
        <v>162</v>
      </c>
      <c r="I1" s="2" t="s">
        <v>163</v>
      </c>
      <c r="J1" s="39" t="s">
        <v>164</v>
      </c>
      <c r="K1" s="2" t="s">
        <v>165</v>
      </c>
      <c r="L1" s="42" t="s">
        <v>28</v>
      </c>
      <c r="M1" s="40" t="s">
        <v>70</v>
      </c>
      <c r="N1" s="41" t="s">
        <v>29</v>
      </c>
      <c r="O1" s="2" t="s">
        <v>89</v>
      </c>
    </row>
    <row r="2" spans="1:15" x14ac:dyDescent="0.2">
      <c r="A2" s="4" t="str">
        <f>+TRIM(B2)</f>
        <v>012</v>
      </c>
      <c r="B2" s="44" t="s">
        <v>1</v>
      </c>
      <c r="C2" s="45" t="s">
        <v>91</v>
      </c>
      <c r="E2" s="1">
        <v>19000000</v>
      </c>
      <c r="F2" s="1"/>
      <c r="G2" s="1">
        <v>10369400</v>
      </c>
      <c r="H2" s="1">
        <f>-H6</f>
        <v>-869400</v>
      </c>
      <c r="L2" s="5">
        <f>SUM(E2:K2)</f>
        <v>28500000</v>
      </c>
      <c r="N2" s="5">
        <f t="shared" ref="N2:N33" si="0">(+L2-M2)/1000</f>
        <v>28500</v>
      </c>
      <c r="O2" s="37">
        <f>+ROUND(N2,0)</f>
        <v>28500</v>
      </c>
    </row>
    <row r="3" spans="1:15" x14ac:dyDescent="0.2">
      <c r="A3" s="4" t="str">
        <f t="shared" ref="A3:A66" si="1">+TRIM(B3)</f>
        <v>015</v>
      </c>
      <c r="B3" s="44" t="s">
        <v>2</v>
      </c>
      <c r="C3" s="45" t="s">
        <v>92</v>
      </c>
      <c r="E3" s="1">
        <v>0</v>
      </c>
      <c r="F3" s="1"/>
      <c r="G3" s="1">
        <v>0</v>
      </c>
      <c r="H3" s="1"/>
      <c r="L3" s="5">
        <f t="shared" ref="L3:L69" si="2">SUM(E3:K3)</f>
        <v>0</v>
      </c>
      <c r="N3" s="5">
        <f t="shared" si="0"/>
        <v>0</v>
      </c>
      <c r="O3" s="37">
        <f t="shared" ref="O3:O66" si="3">+ROUND(N3,0)</f>
        <v>0</v>
      </c>
    </row>
    <row r="4" spans="1:15" x14ac:dyDescent="0.2">
      <c r="A4" s="4" t="str">
        <f t="shared" si="1"/>
        <v>019</v>
      </c>
      <c r="B4" s="44" t="s">
        <v>3</v>
      </c>
      <c r="C4" s="45" t="s">
        <v>93</v>
      </c>
      <c r="E4" s="1">
        <v>-1583333.33</v>
      </c>
      <c r="F4" s="1"/>
      <c r="G4" s="1">
        <v>-791666.66</v>
      </c>
      <c r="H4" s="1"/>
      <c r="L4" s="5">
        <f t="shared" si="2"/>
        <v>-2374999.9900000002</v>
      </c>
      <c r="N4" s="5">
        <f t="shared" si="0"/>
        <v>-2374.9999900000003</v>
      </c>
      <c r="O4" s="37">
        <f t="shared" si="3"/>
        <v>-2375</v>
      </c>
    </row>
    <row r="5" spans="1:15" x14ac:dyDescent="0.2">
      <c r="A5" s="4" t="str">
        <f t="shared" si="1"/>
        <v>022</v>
      </c>
      <c r="B5" s="44" t="s">
        <v>30</v>
      </c>
      <c r="C5" s="45" t="s">
        <v>94</v>
      </c>
      <c r="E5" s="1"/>
      <c r="F5" s="1"/>
      <c r="G5" s="1">
        <v>26705551.289999999</v>
      </c>
      <c r="H5" s="1"/>
      <c r="L5" s="5">
        <f t="shared" si="2"/>
        <v>26705551.289999999</v>
      </c>
      <c r="N5" s="5">
        <f t="shared" si="0"/>
        <v>26705.551289999999</v>
      </c>
      <c r="O5" s="37">
        <f t="shared" si="3"/>
        <v>26706</v>
      </c>
    </row>
    <row r="6" spans="1:15" x14ac:dyDescent="0.2">
      <c r="A6" s="4" t="str">
        <f t="shared" si="1"/>
        <v>023</v>
      </c>
      <c r="B6" s="44" t="s">
        <v>31</v>
      </c>
      <c r="C6" s="45" t="s">
        <v>95</v>
      </c>
      <c r="E6" s="1"/>
      <c r="F6" s="1"/>
      <c r="G6" s="1">
        <v>2380459.11</v>
      </c>
      <c r="H6" s="1">
        <v>869400</v>
      </c>
      <c r="L6" s="5">
        <f t="shared" si="2"/>
        <v>3249859.11</v>
      </c>
      <c r="N6" s="5">
        <f t="shared" si="0"/>
        <v>3249.8591099999999</v>
      </c>
      <c r="O6" s="37">
        <f t="shared" si="3"/>
        <v>3250</v>
      </c>
    </row>
    <row r="7" spans="1:15" x14ac:dyDescent="0.2">
      <c r="A7" s="4" t="str">
        <f t="shared" si="1"/>
        <v>026</v>
      </c>
      <c r="B7" s="44" t="s">
        <v>4</v>
      </c>
      <c r="C7" s="45" t="s">
        <v>96</v>
      </c>
      <c r="E7" s="1">
        <v>25600000</v>
      </c>
      <c r="F7" s="1"/>
      <c r="G7" s="1">
        <v>0</v>
      </c>
      <c r="H7" s="1"/>
      <c r="L7" s="5">
        <f t="shared" si="2"/>
        <v>25600000</v>
      </c>
      <c r="M7" s="5">
        <f>+'Interni odnosi za konsolidaciju'!F3</f>
        <v>200000</v>
      </c>
      <c r="N7" s="5">
        <f t="shared" si="0"/>
        <v>25400</v>
      </c>
      <c r="O7" s="37">
        <f t="shared" si="3"/>
        <v>25400</v>
      </c>
    </row>
    <row r="8" spans="1:15" x14ac:dyDescent="0.2">
      <c r="A8" s="4" t="str">
        <f t="shared" si="1"/>
        <v>029</v>
      </c>
      <c r="B8" s="44" t="s">
        <v>32</v>
      </c>
      <c r="C8" s="45" t="s">
        <v>97</v>
      </c>
      <c r="E8" s="1"/>
      <c r="F8" s="1"/>
      <c r="G8" s="1">
        <v>-764786.07</v>
      </c>
      <c r="H8" s="1"/>
      <c r="L8" s="5">
        <f t="shared" si="2"/>
        <v>-764786.07</v>
      </c>
      <c r="N8" s="5">
        <f t="shared" si="0"/>
        <v>-764.78607</v>
      </c>
      <c r="O8" s="48">
        <v>-764</v>
      </c>
    </row>
    <row r="9" spans="1:15" x14ac:dyDescent="0.2">
      <c r="A9" s="4" t="str">
        <f t="shared" si="1"/>
        <v>101</v>
      </c>
      <c r="B9" s="44">
        <v>101</v>
      </c>
      <c r="C9" s="45" t="s">
        <v>98</v>
      </c>
      <c r="E9" s="1"/>
      <c r="F9" s="1"/>
      <c r="G9" s="1">
        <v>0</v>
      </c>
      <c r="H9" s="1"/>
      <c r="L9" s="5">
        <f t="shared" si="2"/>
        <v>0</v>
      </c>
      <c r="N9" s="5">
        <f t="shared" si="0"/>
        <v>0</v>
      </c>
      <c r="O9" s="37">
        <f t="shared" si="3"/>
        <v>0</v>
      </c>
    </row>
    <row r="10" spans="1:15" x14ac:dyDescent="0.2">
      <c r="A10" s="4" t="str">
        <f t="shared" si="1"/>
        <v>132</v>
      </c>
      <c r="B10" s="44">
        <v>132</v>
      </c>
      <c r="C10" s="45" t="s">
        <v>99</v>
      </c>
      <c r="E10" s="1"/>
      <c r="F10" s="1"/>
      <c r="G10" s="1">
        <v>0</v>
      </c>
      <c r="H10" s="1"/>
      <c r="L10" s="5">
        <f t="shared" si="2"/>
        <v>0</v>
      </c>
      <c r="N10" s="5">
        <f t="shared" si="0"/>
        <v>0</v>
      </c>
      <c r="O10" s="37">
        <f t="shared" si="3"/>
        <v>0</v>
      </c>
    </row>
    <row r="11" spans="1:15" x14ac:dyDescent="0.2">
      <c r="A11" s="4" t="str">
        <f t="shared" si="1"/>
        <v>200</v>
      </c>
      <c r="B11" s="44">
        <v>200</v>
      </c>
      <c r="C11" s="45" t="s">
        <v>100</v>
      </c>
      <c r="E11" s="1">
        <v>4325685</v>
      </c>
      <c r="F11" s="1">
        <f>-E11</f>
        <v>-4325685</v>
      </c>
      <c r="G11" s="1"/>
      <c r="H11" s="1"/>
      <c r="L11" s="5">
        <f t="shared" si="2"/>
        <v>0</v>
      </c>
      <c r="N11" s="5">
        <f t="shared" si="0"/>
        <v>0</v>
      </c>
      <c r="O11" s="37">
        <f t="shared" si="3"/>
        <v>0</v>
      </c>
    </row>
    <row r="12" spans="1:15" x14ac:dyDescent="0.2">
      <c r="A12" s="4" t="str">
        <f t="shared" si="1"/>
        <v>204</v>
      </c>
      <c r="B12" s="44">
        <v>204</v>
      </c>
      <c r="C12" s="45" t="s">
        <v>101</v>
      </c>
      <c r="E12" s="1">
        <v>0</v>
      </c>
      <c r="F12" s="1"/>
      <c r="G12" s="1">
        <v>105481069.3</v>
      </c>
      <c r="H12" s="1">
        <v>-32021</v>
      </c>
      <c r="I12" s="1">
        <f>+[1]Sheet2!$H$3</f>
        <v>783851.4</v>
      </c>
      <c r="J12" s="1">
        <v>-231450</v>
      </c>
      <c r="K12" s="5">
        <f>+[2]Sheet3!$I$2</f>
        <v>132000</v>
      </c>
      <c r="L12" s="5">
        <f>SUM(E12:K12)</f>
        <v>106133449.7</v>
      </c>
      <c r="M12" s="5">
        <f>+'Interni odnosi za konsolidaciju'!F5</f>
        <v>99830999.840000004</v>
      </c>
      <c r="N12" s="5">
        <f t="shared" si="0"/>
        <v>6302.4498599999997</v>
      </c>
      <c r="O12" s="37">
        <f t="shared" si="3"/>
        <v>6302</v>
      </c>
    </row>
    <row r="13" spans="1:15" x14ac:dyDescent="0.2">
      <c r="A13" s="4" t="str">
        <f t="shared" si="1"/>
        <v>205</v>
      </c>
      <c r="B13" s="44">
        <v>205</v>
      </c>
      <c r="C13" s="45" t="s">
        <v>102</v>
      </c>
      <c r="E13" s="1"/>
      <c r="F13" s="1"/>
      <c r="G13" s="1">
        <v>5848279.9000000004</v>
      </c>
      <c r="H13" s="1"/>
      <c r="L13" s="5">
        <f t="shared" si="2"/>
        <v>5848279.9000000004</v>
      </c>
      <c r="N13" s="5">
        <f t="shared" si="0"/>
        <v>5848.2799000000005</v>
      </c>
      <c r="O13" s="37">
        <f t="shared" si="3"/>
        <v>5848</v>
      </c>
    </row>
    <row r="14" spans="1:15" x14ac:dyDescent="0.2">
      <c r="A14" s="4" t="str">
        <f t="shared" si="1"/>
        <v>220</v>
      </c>
      <c r="B14" s="44">
        <v>220</v>
      </c>
      <c r="C14" s="45" t="s">
        <v>103</v>
      </c>
      <c r="E14" s="1"/>
      <c r="F14" s="1">
        <f>+E11</f>
        <v>4325685</v>
      </c>
      <c r="G14" s="1"/>
      <c r="H14" s="1">
        <f>-H12</f>
        <v>32021</v>
      </c>
      <c r="J14" s="5">
        <f>-J12</f>
        <v>231450</v>
      </c>
      <c r="L14" s="5">
        <f t="shared" si="2"/>
        <v>4589156</v>
      </c>
      <c r="M14" s="5">
        <f>+'Interni odnosi za konsolidaciju'!F6</f>
        <v>4589156</v>
      </c>
      <c r="N14" s="5">
        <f t="shared" si="0"/>
        <v>0</v>
      </c>
      <c r="O14" s="37">
        <f t="shared" si="3"/>
        <v>0</v>
      </c>
    </row>
    <row r="15" spans="1:15" x14ac:dyDescent="0.2">
      <c r="A15" s="4" t="str">
        <f t="shared" si="1"/>
        <v>223</v>
      </c>
      <c r="B15" s="44">
        <v>223</v>
      </c>
      <c r="C15" s="45" t="s">
        <v>104</v>
      </c>
      <c r="E15" s="1">
        <v>45438</v>
      </c>
      <c r="F15" s="1"/>
      <c r="G15" s="1">
        <v>9659</v>
      </c>
      <c r="H15" s="1"/>
      <c r="I15" s="5">
        <f>+[1]Sheet2!$H$4</f>
        <v>48270.77</v>
      </c>
      <c r="J15" s="5"/>
      <c r="K15" s="5">
        <f>+[2]Sheet3!$I$3</f>
        <v>40083</v>
      </c>
      <c r="L15" s="5">
        <f t="shared" si="2"/>
        <v>143450.76999999999</v>
      </c>
      <c r="N15" s="5">
        <f t="shared" si="0"/>
        <v>143.45076999999998</v>
      </c>
      <c r="O15" s="48">
        <v>144</v>
      </c>
    </row>
    <row r="16" spans="1:15" x14ac:dyDescent="0.2">
      <c r="A16" s="4" t="str">
        <f t="shared" si="1"/>
        <v>226</v>
      </c>
      <c r="B16" s="44">
        <v>226</v>
      </c>
      <c r="C16" s="45" t="s">
        <v>105</v>
      </c>
      <c r="E16" s="1"/>
      <c r="F16" s="1"/>
      <c r="G16" s="1">
        <v>2465816.81</v>
      </c>
      <c r="H16" s="1"/>
      <c r="L16" s="5">
        <f t="shared" si="2"/>
        <v>2465816.81</v>
      </c>
      <c r="N16" s="5">
        <f t="shared" si="0"/>
        <v>2465.8168100000003</v>
      </c>
      <c r="O16" s="37">
        <f t="shared" si="3"/>
        <v>2466</v>
      </c>
    </row>
    <row r="17" spans="1:15" x14ac:dyDescent="0.2">
      <c r="A17" s="4" t="str">
        <f t="shared" si="1"/>
        <v>228</v>
      </c>
      <c r="B17" s="44">
        <v>228</v>
      </c>
      <c r="C17" s="45" t="s">
        <v>106</v>
      </c>
      <c r="E17" s="1"/>
      <c r="F17" s="1"/>
      <c r="G17" s="1">
        <v>0</v>
      </c>
      <c r="H17" s="1"/>
      <c r="L17" s="5">
        <f t="shared" si="2"/>
        <v>0</v>
      </c>
      <c r="N17" s="5">
        <f t="shared" si="0"/>
        <v>0</v>
      </c>
      <c r="O17" s="37">
        <f t="shared" si="3"/>
        <v>0</v>
      </c>
    </row>
    <row r="18" spans="1:15" x14ac:dyDescent="0.2">
      <c r="A18" s="4" t="str">
        <f t="shared" si="1"/>
        <v>232</v>
      </c>
      <c r="B18" s="44">
        <v>232</v>
      </c>
      <c r="C18" s="45" t="s">
        <v>107</v>
      </c>
      <c r="E18" s="1">
        <v>39000000</v>
      </c>
      <c r="F18" s="1"/>
      <c r="G18" s="1">
        <v>7550000</v>
      </c>
      <c r="H18" s="1"/>
      <c r="I18" s="5">
        <f>+[1]Sheet2!$H$5</f>
        <v>6687320</v>
      </c>
      <c r="J18" s="5"/>
      <c r="L18" s="5">
        <f t="shared" si="2"/>
        <v>53237320</v>
      </c>
      <c r="M18" s="5">
        <f>+'Interni odnosi za konsolidaciju'!F7</f>
        <v>42837320</v>
      </c>
      <c r="N18" s="5">
        <f t="shared" si="0"/>
        <v>10400</v>
      </c>
      <c r="O18" s="37">
        <f t="shared" si="3"/>
        <v>10400</v>
      </c>
    </row>
    <row r="19" spans="1:15" x14ac:dyDescent="0.2">
      <c r="A19" s="4" t="str">
        <f t="shared" si="1"/>
        <v>241</v>
      </c>
      <c r="B19" s="44">
        <v>241</v>
      </c>
      <c r="C19" s="45" t="s">
        <v>108</v>
      </c>
      <c r="E19" s="1">
        <v>205795.31</v>
      </c>
      <c r="F19" s="1"/>
      <c r="G19" s="1">
        <v>12550651.17</v>
      </c>
      <c r="H19" s="1"/>
      <c r="I19" s="5">
        <f>+[1]Sheet2!$H$6</f>
        <v>199404.17</v>
      </c>
      <c r="J19" s="5"/>
      <c r="K19" s="5">
        <f>+[2]Sheet3!$I$4</f>
        <v>11496</v>
      </c>
      <c r="L19" s="5">
        <f t="shared" si="2"/>
        <v>12967346.65</v>
      </c>
      <c r="N19" s="5">
        <f t="shared" si="0"/>
        <v>12967.346649999999</v>
      </c>
      <c r="O19" s="37">
        <f t="shared" si="3"/>
        <v>12967</v>
      </c>
    </row>
    <row r="20" spans="1:15" x14ac:dyDescent="0.2">
      <c r="A20" s="4" t="str">
        <f t="shared" si="1"/>
        <v>244</v>
      </c>
      <c r="B20" s="44">
        <v>244</v>
      </c>
      <c r="C20" s="45" t="s">
        <v>109</v>
      </c>
      <c r="E20" s="1"/>
      <c r="F20" s="1"/>
      <c r="G20" s="1">
        <v>1282811.3699999999</v>
      </c>
      <c r="H20" s="1"/>
      <c r="L20" s="5">
        <f t="shared" si="2"/>
        <v>1282811.3699999999</v>
      </c>
      <c r="N20" s="5">
        <f t="shared" si="0"/>
        <v>1282.8113699999999</v>
      </c>
      <c r="O20" s="37">
        <f t="shared" si="3"/>
        <v>1283</v>
      </c>
    </row>
    <row r="21" spans="1:15" x14ac:dyDescent="0.2">
      <c r="A21" s="4" t="str">
        <f t="shared" si="1"/>
        <v>248</v>
      </c>
      <c r="B21" s="44">
        <v>248</v>
      </c>
      <c r="C21" s="45" t="s">
        <v>110</v>
      </c>
      <c r="E21" s="1"/>
      <c r="F21" s="1"/>
      <c r="G21" s="1">
        <v>0</v>
      </c>
      <c r="H21" s="1"/>
      <c r="L21" s="5">
        <f t="shared" si="2"/>
        <v>0</v>
      </c>
      <c r="N21" s="5">
        <f t="shared" si="0"/>
        <v>0</v>
      </c>
      <c r="O21" s="37">
        <f t="shared" si="3"/>
        <v>0</v>
      </c>
    </row>
    <row r="22" spans="1:15" ht="25.5" x14ac:dyDescent="0.2">
      <c r="A22" s="4" t="str">
        <f t="shared" si="1"/>
        <v>270</v>
      </c>
      <c r="B22" s="44">
        <v>270</v>
      </c>
      <c r="C22" s="45" t="s">
        <v>111</v>
      </c>
      <c r="E22" s="1"/>
      <c r="F22" s="1"/>
      <c r="G22" s="1">
        <v>0</v>
      </c>
      <c r="H22" s="1"/>
      <c r="L22" s="5">
        <f t="shared" si="2"/>
        <v>0</v>
      </c>
      <c r="N22" s="5">
        <f t="shared" si="0"/>
        <v>0</v>
      </c>
      <c r="O22" s="37">
        <f t="shared" si="3"/>
        <v>0</v>
      </c>
    </row>
    <row r="23" spans="1:15" ht="25.5" x14ac:dyDescent="0.2">
      <c r="A23" s="4" t="str">
        <f t="shared" si="1"/>
        <v>271</v>
      </c>
      <c r="B23" s="44">
        <v>271</v>
      </c>
      <c r="C23" s="45" t="s">
        <v>112</v>
      </c>
      <c r="E23" s="1"/>
      <c r="F23" s="1"/>
      <c r="G23" s="1">
        <v>0</v>
      </c>
      <c r="H23" s="1"/>
      <c r="L23" s="5">
        <f t="shared" si="2"/>
        <v>0</v>
      </c>
      <c r="N23" s="5">
        <f t="shared" si="0"/>
        <v>0</v>
      </c>
      <c r="O23" s="37">
        <f t="shared" si="3"/>
        <v>0</v>
      </c>
    </row>
    <row r="24" spans="1:15" x14ac:dyDescent="0.2">
      <c r="A24" s="4" t="str">
        <f t="shared" si="1"/>
        <v>279</v>
      </c>
      <c r="B24" s="44">
        <v>279</v>
      </c>
      <c r="C24" s="45" t="s">
        <v>113</v>
      </c>
      <c r="E24" s="1">
        <v>13336500</v>
      </c>
      <c r="F24" s="1"/>
      <c r="G24" s="1">
        <v>9095655.5800000001</v>
      </c>
      <c r="H24" s="1"/>
      <c r="I24" s="5">
        <f>+[1]Sheet2!$H$8</f>
        <v>900000</v>
      </c>
      <c r="J24" s="5"/>
      <c r="L24" s="5">
        <f t="shared" si="2"/>
        <v>23332155.579999998</v>
      </c>
      <c r="N24" s="5">
        <f t="shared" si="0"/>
        <v>23332.155579999999</v>
      </c>
      <c r="O24" s="37">
        <f t="shared" si="3"/>
        <v>23332</v>
      </c>
    </row>
    <row r="25" spans="1:15" x14ac:dyDescent="0.2">
      <c r="A25" s="4" t="str">
        <f t="shared" si="1"/>
        <v>301</v>
      </c>
      <c r="B25" s="44">
        <v>301</v>
      </c>
      <c r="C25" s="45" t="s">
        <v>114</v>
      </c>
      <c r="E25" s="1">
        <v>-99580</v>
      </c>
      <c r="F25" s="1"/>
      <c r="G25" s="1">
        <v>-104801</v>
      </c>
      <c r="H25" s="1"/>
      <c r="I25" s="5">
        <f>+[1]Sheet2!$H$9</f>
        <v>-10000</v>
      </c>
      <c r="J25" s="5"/>
      <c r="K25" s="5">
        <f>+[2]Sheet3!$I$7</f>
        <v>-10000</v>
      </c>
      <c r="L25" s="5">
        <f t="shared" si="2"/>
        <v>-224381</v>
      </c>
      <c r="M25" s="5"/>
      <c r="N25" s="5">
        <f t="shared" si="0"/>
        <v>-224.381</v>
      </c>
      <c r="O25" s="37">
        <f t="shared" si="3"/>
        <v>-224</v>
      </c>
    </row>
    <row r="26" spans="1:15" x14ac:dyDescent="0.2">
      <c r="A26" s="4" t="str">
        <f t="shared" si="1"/>
        <v>340</v>
      </c>
      <c r="B26" s="44">
        <v>340</v>
      </c>
      <c r="C26" s="45" t="s">
        <v>115</v>
      </c>
      <c r="E26" s="1">
        <v>-399853.94</v>
      </c>
      <c r="F26" s="1"/>
      <c r="G26" s="1">
        <v>-3891356.55</v>
      </c>
      <c r="H26" s="1"/>
      <c r="I26" s="5">
        <f>+[1]Sheet2!$H$10</f>
        <v>-22395.1</v>
      </c>
      <c r="J26" s="5"/>
      <c r="K26" s="5">
        <f>+[2]Sheet3!$I$8</f>
        <v>-75870</v>
      </c>
      <c r="L26" s="5">
        <f t="shared" si="2"/>
        <v>-4389475.59</v>
      </c>
      <c r="N26" s="5">
        <f t="shared" si="0"/>
        <v>-4389.47559</v>
      </c>
      <c r="O26" s="37">
        <f t="shared" si="3"/>
        <v>-4389</v>
      </c>
    </row>
    <row r="27" spans="1:15" x14ac:dyDescent="0.2">
      <c r="A27" s="4" t="str">
        <f t="shared" si="1"/>
        <v>341</v>
      </c>
      <c r="B27" s="44">
        <v>341</v>
      </c>
      <c r="C27" s="45" t="s">
        <v>116</v>
      </c>
      <c r="E27" s="1">
        <v>-5131651.200000002</v>
      </c>
      <c r="F27" s="1"/>
      <c r="G27" s="1">
        <v>-10485348.310000001</v>
      </c>
      <c r="H27" s="1"/>
      <c r="I27" s="5">
        <f>+[1]Sheet2!$H$11</f>
        <v>-1284360.1000000001</v>
      </c>
      <c r="J27" s="5"/>
      <c r="K27" s="5">
        <f>+[2]Sheet3!$I$9</f>
        <v>-44509</v>
      </c>
      <c r="L27" s="5">
        <f t="shared" si="2"/>
        <v>-16945868.610000003</v>
      </c>
      <c r="M27" s="8">
        <v>-200000</v>
      </c>
      <c r="N27" s="5">
        <f t="shared" si="0"/>
        <v>-16745.868610000001</v>
      </c>
      <c r="O27" s="48">
        <f>+O71</f>
        <v>-16748</v>
      </c>
    </row>
    <row r="28" spans="1:15" x14ac:dyDescent="0.2">
      <c r="A28" s="4" t="str">
        <f t="shared" si="1"/>
        <v>416</v>
      </c>
      <c r="B28" s="44">
        <v>416</v>
      </c>
      <c r="C28" s="45" t="s">
        <v>117</v>
      </c>
      <c r="E28" s="1"/>
      <c r="F28" s="1"/>
      <c r="G28" s="1">
        <v>-1567358.23</v>
      </c>
      <c r="H28" s="1"/>
      <c r="L28" s="5">
        <f t="shared" si="2"/>
        <v>-1567358.23</v>
      </c>
      <c r="N28" s="5">
        <f t="shared" si="0"/>
        <v>-1567.35823</v>
      </c>
      <c r="O28" s="37">
        <f t="shared" si="3"/>
        <v>-1567</v>
      </c>
    </row>
    <row r="29" spans="1:15" x14ac:dyDescent="0.2">
      <c r="A29" s="4" t="str">
        <f t="shared" si="1"/>
        <v>429</v>
      </c>
      <c r="B29" s="44">
        <v>429</v>
      </c>
      <c r="C29" s="45" t="s">
        <v>118</v>
      </c>
      <c r="E29" s="1"/>
      <c r="F29" s="1"/>
      <c r="G29" s="1">
        <v>-42267320</v>
      </c>
      <c r="H29" s="1"/>
      <c r="I29" s="5">
        <f>+[1]Sheet2!$H$12</f>
        <v>-950000</v>
      </c>
      <c r="J29" s="5"/>
      <c r="K29" s="5">
        <f>+[2]Sheet3!$I$10</f>
        <v>-20000</v>
      </c>
      <c r="L29" s="5">
        <f t="shared" si="2"/>
        <v>-43237320</v>
      </c>
      <c r="M29" s="5">
        <f>+'Interni odnosi za konsolidaciju'!F9</f>
        <v>-42837320</v>
      </c>
      <c r="N29" s="5">
        <f t="shared" si="0"/>
        <v>-400</v>
      </c>
      <c r="O29" s="37">
        <f t="shared" si="3"/>
        <v>-400</v>
      </c>
    </row>
    <row r="30" spans="1:15" x14ac:dyDescent="0.2">
      <c r="A30" s="4" t="str">
        <f t="shared" si="1"/>
        <v>435</v>
      </c>
      <c r="B30" s="44">
        <v>435</v>
      </c>
      <c r="C30" s="45" t="s">
        <v>119</v>
      </c>
      <c r="E30" s="1">
        <v>-94298999.840000004</v>
      </c>
      <c r="F30" s="1"/>
      <c r="G30" s="1">
        <v>-122622815.68000001</v>
      </c>
      <c r="H30" s="1">
        <v>4557135</v>
      </c>
      <c r="I30" s="5">
        <f>+[1]Sheet2!$H$13</f>
        <v>-6346444.1399999997</v>
      </c>
      <c r="J30" s="5">
        <v>32021</v>
      </c>
      <c r="K30" s="5">
        <f>+[2]Sheet3!$I$11</f>
        <v>-11200</v>
      </c>
      <c r="L30" s="5">
        <f t="shared" si="2"/>
        <v>-218690303.66</v>
      </c>
      <c r="M30" s="5">
        <f>+'Interni odnosi za konsolidaciju'!F10</f>
        <v>-99830999.840000004</v>
      </c>
      <c r="N30" s="5">
        <f t="shared" si="0"/>
        <v>-118859.30381999999</v>
      </c>
      <c r="O30" s="37">
        <f t="shared" si="3"/>
        <v>-118859</v>
      </c>
    </row>
    <row r="31" spans="1:15" x14ac:dyDescent="0.2">
      <c r="A31" s="4" t="str">
        <f t="shared" si="1"/>
        <v>436</v>
      </c>
      <c r="B31" s="44">
        <v>436</v>
      </c>
      <c r="C31" s="45" t="s">
        <v>120</v>
      </c>
      <c r="E31" s="1"/>
      <c r="F31" s="1"/>
      <c r="G31" s="1">
        <v>-1188792.69</v>
      </c>
      <c r="H31" s="1"/>
      <c r="L31" s="5">
        <f t="shared" si="2"/>
        <v>-1188792.69</v>
      </c>
      <c r="N31" s="5">
        <f t="shared" si="0"/>
        <v>-1188.79269</v>
      </c>
      <c r="O31" s="37">
        <f t="shared" si="3"/>
        <v>-1189</v>
      </c>
    </row>
    <row r="32" spans="1:15" ht="25.5" x14ac:dyDescent="0.2">
      <c r="A32" s="4" t="str">
        <f t="shared" si="1"/>
        <v>450</v>
      </c>
      <c r="B32" s="44">
        <v>450</v>
      </c>
      <c r="C32" s="45" t="s">
        <v>121</v>
      </c>
      <c r="E32" s="1"/>
      <c r="F32" s="1"/>
      <c r="G32" s="1">
        <v>-30606</v>
      </c>
      <c r="H32" s="1"/>
      <c r="L32" s="5">
        <f t="shared" si="2"/>
        <v>-30606</v>
      </c>
      <c r="N32" s="5">
        <f t="shared" si="0"/>
        <v>-30.606000000000002</v>
      </c>
      <c r="O32" s="37">
        <f t="shared" si="3"/>
        <v>-31</v>
      </c>
    </row>
    <row r="33" spans="1:15" ht="25.5" x14ac:dyDescent="0.2">
      <c r="A33" s="4" t="str">
        <f t="shared" si="1"/>
        <v>451</v>
      </c>
      <c r="B33" s="44">
        <v>451</v>
      </c>
      <c r="C33" s="45" t="s">
        <v>122</v>
      </c>
      <c r="E33" s="1"/>
      <c r="F33" s="1"/>
      <c r="G33" s="1">
        <v>0</v>
      </c>
      <c r="H33" s="1"/>
      <c r="L33" s="5">
        <f t="shared" si="2"/>
        <v>0</v>
      </c>
      <c r="N33" s="5">
        <f t="shared" si="0"/>
        <v>0</v>
      </c>
      <c r="O33" s="37">
        <f t="shared" si="3"/>
        <v>0</v>
      </c>
    </row>
    <row r="34" spans="1:15" ht="25.5" x14ac:dyDescent="0.2">
      <c r="A34" s="4" t="str">
        <f t="shared" si="1"/>
        <v>452</v>
      </c>
      <c r="B34" s="44">
        <v>452</v>
      </c>
      <c r="C34" s="45" t="s">
        <v>123</v>
      </c>
      <c r="E34" s="1"/>
      <c r="F34" s="1"/>
      <c r="G34" s="1">
        <v>0</v>
      </c>
      <c r="H34" s="1"/>
      <c r="L34" s="5">
        <f t="shared" si="2"/>
        <v>0</v>
      </c>
      <c r="N34" s="5">
        <f t="shared" ref="N34:N65" si="4">(+L34-M34)/1000</f>
        <v>0</v>
      </c>
      <c r="O34" s="37">
        <f t="shared" si="3"/>
        <v>0</v>
      </c>
    </row>
    <row r="35" spans="1:15" ht="25.5" x14ac:dyDescent="0.2">
      <c r="A35" s="4" t="str">
        <f t="shared" si="1"/>
        <v>453</v>
      </c>
      <c r="B35" s="44">
        <v>453</v>
      </c>
      <c r="C35" s="45" t="s">
        <v>124</v>
      </c>
      <c r="E35" s="1"/>
      <c r="F35" s="1"/>
      <c r="G35" s="1">
        <v>0</v>
      </c>
      <c r="H35" s="1"/>
      <c r="L35" s="5">
        <f t="shared" si="2"/>
        <v>0</v>
      </c>
      <c r="N35" s="5">
        <f t="shared" si="4"/>
        <v>0</v>
      </c>
      <c r="O35" s="37">
        <f t="shared" si="3"/>
        <v>0</v>
      </c>
    </row>
    <row r="36" spans="1:15" x14ac:dyDescent="0.2">
      <c r="A36" s="4" t="str">
        <f t="shared" si="1"/>
        <v>460</v>
      </c>
      <c r="B36" s="44">
        <v>460</v>
      </c>
      <c r="C36" s="45" t="s">
        <v>125</v>
      </c>
      <c r="E36" s="1"/>
      <c r="F36" s="1"/>
      <c r="G36" s="1"/>
      <c r="H36" s="1">
        <f>-H30</f>
        <v>-4557135</v>
      </c>
      <c r="J36" s="5">
        <f>-J30</f>
        <v>-32021</v>
      </c>
      <c r="L36" s="5">
        <f t="shared" si="2"/>
        <v>-4589156</v>
      </c>
      <c r="M36" s="5">
        <f>+'Interni odnosi za konsolidaciju'!F11</f>
        <v>-4589156</v>
      </c>
      <c r="N36" s="5">
        <f t="shared" si="4"/>
        <v>0</v>
      </c>
      <c r="O36" s="37">
        <f t="shared" si="3"/>
        <v>0</v>
      </c>
    </row>
    <row r="37" spans="1:15" x14ac:dyDescent="0.2">
      <c r="A37" s="4" t="str">
        <f t="shared" si="1"/>
        <v>467</v>
      </c>
      <c r="B37" s="44">
        <v>467</v>
      </c>
      <c r="C37" s="45" t="s">
        <v>126</v>
      </c>
      <c r="E37" s="1"/>
      <c r="F37" s="1"/>
      <c r="G37" s="1">
        <v>-5647</v>
      </c>
      <c r="H37" s="1"/>
      <c r="I37" s="5">
        <f>+[1]Sheet2!$H$14</f>
        <v>-5647</v>
      </c>
      <c r="J37" s="5"/>
      <c r="L37" s="5">
        <f t="shared" si="2"/>
        <v>-11294</v>
      </c>
      <c r="N37" s="5">
        <f t="shared" si="4"/>
        <v>-11.294</v>
      </c>
      <c r="O37" s="37">
        <f t="shared" si="3"/>
        <v>-11</v>
      </c>
    </row>
    <row r="38" spans="1:15" x14ac:dyDescent="0.2">
      <c r="A38" s="4" t="str">
        <f t="shared" si="1"/>
        <v>469</v>
      </c>
      <c r="B38" s="44">
        <v>469</v>
      </c>
      <c r="C38" s="45" t="s">
        <v>127</v>
      </c>
      <c r="E38" s="1"/>
      <c r="F38" s="1"/>
      <c r="G38" s="1">
        <v>-18856.2</v>
      </c>
      <c r="H38" s="1"/>
      <c r="L38" s="5">
        <f t="shared" si="2"/>
        <v>-18856.2</v>
      </c>
      <c r="N38" s="5">
        <f t="shared" si="4"/>
        <v>-18.856200000000001</v>
      </c>
      <c r="O38" s="37">
        <f t="shared" si="3"/>
        <v>-19</v>
      </c>
    </row>
    <row r="39" spans="1:15" ht="25.5" x14ac:dyDescent="0.2">
      <c r="A39" s="4" t="str">
        <f t="shared" si="1"/>
        <v>470</v>
      </c>
      <c r="B39" s="44">
        <v>470</v>
      </c>
      <c r="C39" s="45" t="s">
        <v>128</v>
      </c>
      <c r="E39" s="1"/>
      <c r="F39" s="1"/>
      <c r="G39" s="1">
        <v>0</v>
      </c>
      <c r="H39" s="1"/>
      <c r="L39" s="5">
        <f t="shared" si="2"/>
        <v>0</v>
      </c>
      <c r="N39" s="5">
        <f t="shared" si="4"/>
        <v>0</v>
      </c>
      <c r="O39" s="37">
        <f t="shared" si="3"/>
        <v>0</v>
      </c>
    </row>
    <row r="40" spans="1:15" ht="25.5" x14ac:dyDescent="0.2">
      <c r="A40" s="4" t="str">
        <f t="shared" si="1"/>
        <v>471</v>
      </c>
      <c r="B40" s="44">
        <v>471</v>
      </c>
      <c r="C40" s="45" t="s">
        <v>129</v>
      </c>
      <c r="E40" s="1"/>
      <c r="F40" s="1"/>
      <c r="G40" s="1">
        <v>0</v>
      </c>
      <c r="H40" s="1"/>
      <c r="L40" s="5">
        <f t="shared" si="2"/>
        <v>0</v>
      </c>
      <c r="N40" s="5">
        <f t="shared" si="4"/>
        <v>0</v>
      </c>
      <c r="O40" s="37">
        <f t="shared" si="3"/>
        <v>0</v>
      </c>
    </row>
    <row r="41" spans="1:15" ht="25.5" x14ac:dyDescent="0.2">
      <c r="A41" s="4" t="str">
        <f t="shared" si="1"/>
        <v>479</v>
      </c>
      <c r="B41" s="44">
        <v>479</v>
      </c>
      <c r="C41" s="45" t="s">
        <v>130</v>
      </c>
      <c r="E41" s="1"/>
      <c r="F41" s="1"/>
      <c r="G41" s="1">
        <v>0</v>
      </c>
      <c r="H41" s="1"/>
      <c r="K41" s="5">
        <f>+[2]Sheet3!$I$14</f>
        <v>-22000</v>
      </c>
      <c r="L41" s="5">
        <f t="shared" si="2"/>
        <v>-22000</v>
      </c>
      <c r="N41" s="5">
        <f t="shared" si="4"/>
        <v>-22</v>
      </c>
      <c r="O41" s="37">
        <f t="shared" si="3"/>
        <v>-22</v>
      </c>
    </row>
    <row r="42" spans="1:15" x14ac:dyDescent="0.2">
      <c r="A42" s="4" t="str">
        <f t="shared" si="1"/>
        <v>481</v>
      </c>
      <c r="B42" s="44">
        <v>481</v>
      </c>
      <c r="C42" s="45" t="s">
        <v>131</v>
      </c>
      <c r="E42" s="1"/>
      <c r="F42" s="1"/>
      <c r="G42" s="1">
        <v>0</v>
      </c>
      <c r="H42" s="1"/>
      <c r="L42" s="5">
        <f t="shared" si="2"/>
        <v>0</v>
      </c>
      <c r="N42" s="5">
        <f t="shared" si="4"/>
        <v>0</v>
      </c>
      <c r="O42" s="37">
        <f t="shared" si="3"/>
        <v>0</v>
      </c>
    </row>
    <row r="43" spans="1:15" ht="25.5" x14ac:dyDescent="0.2">
      <c r="A43" s="4" t="str">
        <f t="shared" si="1"/>
        <v>482</v>
      </c>
      <c r="B43" s="44">
        <v>482</v>
      </c>
      <c r="C43" s="45" t="s">
        <v>132</v>
      </c>
      <c r="E43" s="1"/>
      <c r="F43" s="1"/>
      <c r="G43" s="1">
        <v>0</v>
      </c>
      <c r="H43" s="1"/>
      <c r="L43" s="5">
        <f t="shared" si="2"/>
        <v>0</v>
      </c>
      <c r="N43" s="5">
        <f t="shared" si="4"/>
        <v>0</v>
      </c>
      <c r="O43" s="37">
        <f t="shared" si="3"/>
        <v>0</v>
      </c>
    </row>
    <row r="44" spans="1:15" x14ac:dyDescent="0.2">
      <c r="A44" s="4" t="str">
        <f t="shared" si="1"/>
        <v>501</v>
      </c>
      <c r="B44" s="44">
        <v>501</v>
      </c>
      <c r="C44" s="45" t="s">
        <v>133</v>
      </c>
      <c r="E44" s="1">
        <v>50048370.700000003</v>
      </c>
      <c r="F44" s="1"/>
      <c r="G44" s="3">
        <v>460158929.97000003</v>
      </c>
      <c r="H44" s="5">
        <f>+G45</f>
        <v>88270903</v>
      </c>
      <c r="I44" s="5">
        <f>+[1]Sheet2!$E$18</f>
        <v>22074303.190000001</v>
      </c>
      <c r="J44" s="5"/>
      <c r="L44" s="5">
        <f>SUM(E44:K44)</f>
        <v>620552506.86000013</v>
      </c>
      <c r="M44" s="5">
        <f>+'Interni odnosi za konsolidaciju'!F12</f>
        <v>120681050.41</v>
      </c>
      <c r="N44" s="5">
        <f>(+L44-M44)/1000</f>
        <v>499871.45645000017</v>
      </c>
      <c r="O44" s="37">
        <f t="shared" si="3"/>
        <v>499871</v>
      </c>
    </row>
    <row r="45" spans="1:15" x14ac:dyDescent="0.2">
      <c r="A45" s="4" t="str">
        <f t="shared" si="1"/>
        <v>511</v>
      </c>
      <c r="B45" s="44">
        <v>511</v>
      </c>
      <c r="C45" s="45" t="s">
        <v>134</v>
      </c>
      <c r="E45" s="1"/>
      <c r="F45" s="1"/>
      <c r="G45" s="3">
        <v>88270903</v>
      </c>
      <c r="H45" s="3">
        <f>-H44</f>
        <v>-88270903</v>
      </c>
      <c r="L45" s="5">
        <f t="shared" si="2"/>
        <v>0</v>
      </c>
      <c r="N45" s="5">
        <f t="shared" si="4"/>
        <v>0</v>
      </c>
      <c r="O45" s="37">
        <f t="shared" si="3"/>
        <v>0</v>
      </c>
    </row>
    <row r="46" spans="1:15" x14ac:dyDescent="0.2">
      <c r="A46" s="4" t="str">
        <f t="shared" si="1"/>
        <v>512</v>
      </c>
      <c r="B46" s="44">
        <v>512</v>
      </c>
      <c r="C46" s="45" t="s">
        <v>135</v>
      </c>
      <c r="E46" s="1"/>
      <c r="F46" s="1"/>
      <c r="G46" s="3">
        <v>53690.5</v>
      </c>
      <c r="H46" s="3"/>
      <c r="I46" s="5">
        <f>+[1]Sheet2!$E$19</f>
        <v>1100</v>
      </c>
      <c r="J46" s="5"/>
      <c r="K46" s="5">
        <f>+[2]Sheet3!$F$16</f>
        <v>12300</v>
      </c>
      <c r="L46" s="5">
        <f t="shared" si="2"/>
        <v>67090.5</v>
      </c>
      <c r="N46" s="5">
        <f t="shared" si="4"/>
        <v>67.090500000000006</v>
      </c>
      <c r="O46" s="37">
        <f t="shared" si="3"/>
        <v>67</v>
      </c>
    </row>
    <row r="47" spans="1:15" x14ac:dyDescent="0.2">
      <c r="A47" s="4" t="str">
        <f t="shared" si="1"/>
        <v>514</v>
      </c>
      <c r="B47" s="44">
        <v>514</v>
      </c>
      <c r="C47" s="45" t="s">
        <v>136</v>
      </c>
      <c r="E47" s="1"/>
      <c r="F47" s="1"/>
      <c r="G47" s="3">
        <v>144601.66</v>
      </c>
      <c r="H47" s="3"/>
      <c r="L47" s="5">
        <f t="shared" si="2"/>
        <v>144601.66</v>
      </c>
      <c r="N47" s="5">
        <f t="shared" si="4"/>
        <v>144.60166000000001</v>
      </c>
      <c r="O47" s="37">
        <f t="shared" si="3"/>
        <v>145</v>
      </c>
    </row>
    <row r="48" spans="1:15" x14ac:dyDescent="0.2">
      <c r="A48" s="4" t="str">
        <f t="shared" si="1"/>
        <v>520</v>
      </c>
      <c r="B48" s="44">
        <v>520</v>
      </c>
      <c r="C48" s="45" t="s">
        <v>137</v>
      </c>
      <c r="E48" s="1"/>
      <c r="F48" s="1"/>
      <c r="G48" s="3">
        <v>994959</v>
      </c>
      <c r="H48" s="3"/>
      <c r="L48" s="5">
        <f t="shared" si="2"/>
        <v>994959</v>
      </c>
      <c r="N48" s="5">
        <f t="shared" si="4"/>
        <v>994.95899999999995</v>
      </c>
      <c r="O48" s="37">
        <f t="shared" si="3"/>
        <v>995</v>
      </c>
    </row>
    <row r="49" spans="1:15" ht="25.5" x14ac:dyDescent="0.2">
      <c r="A49" s="4" t="str">
        <f t="shared" si="1"/>
        <v>521</v>
      </c>
      <c r="B49" s="44">
        <v>521</v>
      </c>
      <c r="C49" s="45" t="s">
        <v>138</v>
      </c>
      <c r="E49" s="1"/>
      <c r="F49" s="1"/>
      <c r="G49" s="3">
        <v>178095</v>
      </c>
      <c r="H49" s="3"/>
      <c r="L49" s="5">
        <f t="shared" si="2"/>
        <v>178095</v>
      </c>
      <c r="N49" s="5">
        <f t="shared" si="4"/>
        <v>178.095</v>
      </c>
      <c r="O49" s="37">
        <f t="shared" si="3"/>
        <v>178</v>
      </c>
    </row>
    <row r="50" spans="1:15" ht="25.5" x14ac:dyDescent="0.2">
      <c r="A50" s="4" t="str">
        <f t="shared" si="1"/>
        <v>526</v>
      </c>
      <c r="B50" s="44">
        <v>526</v>
      </c>
      <c r="C50" s="45" t="s">
        <v>139</v>
      </c>
      <c r="E50" s="1"/>
      <c r="F50" s="1"/>
      <c r="G50" s="3">
        <v>64169</v>
      </c>
      <c r="H50" s="3"/>
      <c r="I50" s="5">
        <f>+[1]Sheet2!$E$20</f>
        <v>53473</v>
      </c>
      <c r="J50" s="5"/>
      <c r="K50" s="5">
        <f>+[2]Sheet3!$F$17</f>
        <v>47826</v>
      </c>
      <c r="L50" s="5">
        <f t="shared" si="2"/>
        <v>165468</v>
      </c>
      <c r="N50" s="5">
        <f t="shared" si="4"/>
        <v>165.46799999999999</v>
      </c>
      <c r="O50" s="37">
        <f t="shared" si="3"/>
        <v>165</v>
      </c>
    </row>
    <row r="51" spans="1:15" x14ac:dyDescent="0.2">
      <c r="A51" s="4" t="str">
        <f t="shared" si="1"/>
        <v>533</v>
      </c>
      <c r="B51" s="44">
        <v>533</v>
      </c>
      <c r="C51" s="45" t="s">
        <v>140</v>
      </c>
      <c r="E51" s="1"/>
      <c r="F51" s="1"/>
      <c r="G51" s="3">
        <v>1264594.3500000001</v>
      </c>
      <c r="H51" s="3"/>
      <c r="L51" s="5">
        <f t="shared" si="2"/>
        <v>1264594.3500000001</v>
      </c>
      <c r="N51" s="5">
        <f t="shared" si="4"/>
        <v>1264.5943500000001</v>
      </c>
      <c r="O51" s="37">
        <f t="shared" si="3"/>
        <v>1265</v>
      </c>
    </row>
    <row r="52" spans="1:15" x14ac:dyDescent="0.2">
      <c r="A52" s="4" t="str">
        <f t="shared" si="1"/>
        <v>535</v>
      </c>
      <c r="B52" s="44">
        <v>535</v>
      </c>
      <c r="C52" s="45" t="s">
        <v>141</v>
      </c>
      <c r="E52" s="1"/>
      <c r="F52" s="1"/>
      <c r="G52" s="3">
        <v>14486125.27</v>
      </c>
      <c r="H52" s="3"/>
      <c r="I52" s="5">
        <f>+[1]Sheet2!$E$21</f>
        <v>33333.33</v>
      </c>
      <c r="J52" s="5"/>
      <c r="K52" s="5">
        <f>+[2]Sheet3!$F$18</f>
        <v>8333.33</v>
      </c>
      <c r="L52" s="5">
        <f t="shared" si="2"/>
        <v>14527791.93</v>
      </c>
      <c r="M52" s="5">
        <f>+'Interni odnosi za konsolidaciju'!F13</f>
        <v>226666.66</v>
      </c>
      <c r="N52" s="5">
        <f t="shared" si="4"/>
        <v>14301.12527</v>
      </c>
      <c r="O52" s="37">
        <f t="shared" si="3"/>
        <v>14301</v>
      </c>
    </row>
    <row r="53" spans="1:15" x14ac:dyDescent="0.2">
      <c r="A53" s="4" t="str">
        <f t="shared" si="1"/>
        <v>540</v>
      </c>
      <c r="B53" s="44">
        <v>540</v>
      </c>
      <c r="C53" s="45" t="s">
        <v>142</v>
      </c>
      <c r="E53" s="1">
        <v>1583333.33</v>
      </c>
      <c r="F53" s="1"/>
      <c r="G53" s="3">
        <v>1483110.93</v>
      </c>
      <c r="H53" s="3"/>
      <c r="L53" s="5">
        <f t="shared" si="2"/>
        <v>3066444.26</v>
      </c>
      <c r="N53" s="5">
        <f t="shared" si="4"/>
        <v>3066.4442599999998</v>
      </c>
      <c r="O53" s="37">
        <f t="shared" si="3"/>
        <v>3066</v>
      </c>
    </row>
    <row r="54" spans="1:15" x14ac:dyDescent="0.2">
      <c r="A54" s="4" t="str">
        <f t="shared" si="1"/>
        <v>550</v>
      </c>
      <c r="B54" s="44">
        <v>550</v>
      </c>
      <c r="C54" s="45" t="s">
        <v>143</v>
      </c>
      <c r="E54" s="1">
        <v>78582500</v>
      </c>
      <c r="F54" s="1"/>
      <c r="G54" s="3">
        <v>131399218.34999999</v>
      </c>
      <c r="H54" s="3"/>
      <c r="I54" s="5">
        <f>+[1]Sheet2!$E$22</f>
        <v>4541528</v>
      </c>
      <c r="J54" s="5"/>
      <c r="L54" s="5">
        <f t="shared" si="2"/>
        <v>214523246.34999999</v>
      </c>
      <c r="M54" s="5">
        <f>+'Interni odnosi za konsolidaciju'!F14</f>
        <v>83082500</v>
      </c>
      <c r="N54" s="5">
        <f t="shared" si="4"/>
        <v>131440.74635</v>
      </c>
      <c r="O54" s="37">
        <f t="shared" si="3"/>
        <v>131441</v>
      </c>
    </row>
    <row r="55" spans="1:15" x14ac:dyDescent="0.2">
      <c r="A55" s="4" t="str">
        <f t="shared" si="1"/>
        <v>552</v>
      </c>
      <c r="B55" s="44">
        <v>552</v>
      </c>
      <c r="C55" s="45" t="s">
        <v>144</v>
      </c>
      <c r="E55" s="1"/>
      <c r="F55" s="1"/>
      <c r="G55" s="3">
        <v>817413.29</v>
      </c>
      <c r="H55" s="3"/>
      <c r="L55" s="5">
        <f t="shared" si="2"/>
        <v>817413.29</v>
      </c>
      <c r="N55" s="5">
        <f t="shared" si="4"/>
        <v>817.41329000000007</v>
      </c>
      <c r="O55" s="37">
        <f t="shared" si="3"/>
        <v>817</v>
      </c>
    </row>
    <row r="56" spans="1:15" x14ac:dyDescent="0.2">
      <c r="A56" s="4" t="str">
        <f t="shared" si="1"/>
        <v>553</v>
      </c>
      <c r="B56" s="44">
        <v>553</v>
      </c>
      <c r="C56" s="45" t="s">
        <v>145</v>
      </c>
      <c r="E56" s="1">
        <v>9302.6299999999992</v>
      </c>
      <c r="F56" s="1"/>
      <c r="G56" s="3">
        <v>577817.43000000005</v>
      </c>
      <c r="H56" s="3"/>
      <c r="I56" s="5">
        <f>+[1]Sheet2!$E$23</f>
        <v>25665.360000000001</v>
      </c>
      <c r="J56" s="5"/>
      <c r="K56" s="5">
        <f>+[2]Sheet3!$F$19</f>
        <v>7615</v>
      </c>
      <c r="L56" s="5">
        <f t="shared" si="2"/>
        <v>620400.42000000004</v>
      </c>
      <c r="N56" s="5">
        <f t="shared" si="4"/>
        <v>620.40042000000005</v>
      </c>
      <c r="O56" s="37">
        <f t="shared" si="3"/>
        <v>620</v>
      </c>
    </row>
    <row r="57" spans="1:15" x14ac:dyDescent="0.2">
      <c r="A57" s="4" t="str">
        <f t="shared" si="1"/>
        <v>555</v>
      </c>
      <c r="B57" s="44">
        <v>555</v>
      </c>
      <c r="C57" s="45" t="s">
        <v>146</v>
      </c>
      <c r="E57" s="1"/>
      <c r="F57" s="1"/>
      <c r="G57" s="3">
        <v>802531.68</v>
      </c>
      <c r="H57" s="3"/>
      <c r="L57" s="5">
        <f t="shared" si="2"/>
        <v>802531.68</v>
      </c>
      <c r="N57" s="5">
        <f t="shared" si="4"/>
        <v>802.53168000000005</v>
      </c>
      <c r="O57" s="37">
        <f t="shared" si="3"/>
        <v>803</v>
      </c>
    </row>
    <row r="58" spans="1:15" ht="25.5" x14ac:dyDescent="0.2">
      <c r="A58" s="4" t="str">
        <f t="shared" si="1"/>
        <v>560</v>
      </c>
      <c r="B58" s="44">
        <v>560</v>
      </c>
      <c r="C58" s="45" t="s">
        <v>147</v>
      </c>
      <c r="E58" s="1"/>
      <c r="F58" s="1"/>
      <c r="G58" s="3">
        <v>4557135</v>
      </c>
      <c r="H58" s="3"/>
      <c r="I58" s="5">
        <f>+[1]Sheet2!$E$24</f>
        <v>32021</v>
      </c>
      <c r="J58" s="5"/>
      <c r="L58" s="5">
        <f t="shared" si="2"/>
        <v>4589156</v>
      </c>
      <c r="M58" s="5">
        <f>+'Interni odnosi za konsolidaciju'!F15</f>
        <v>4589156</v>
      </c>
      <c r="N58" s="5">
        <f t="shared" si="4"/>
        <v>0</v>
      </c>
      <c r="O58" s="37">
        <f t="shared" si="3"/>
        <v>0</v>
      </c>
    </row>
    <row r="59" spans="1:15" x14ac:dyDescent="0.2">
      <c r="A59" s="4" t="str">
        <f t="shared" si="1"/>
        <v>563</v>
      </c>
      <c r="B59" s="44">
        <v>563</v>
      </c>
      <c r="C59" s="45" t="s">
        <v>148</v>
      </c>
      <c r="E59" s="1"/>
      <c r="F59" s="1"/>
      <c r="G59" s="3">
        <v>503318.13</v>
      </c>
      <c r="H59" s="3"/>
      <c r="L59" s="5">
        <f t="shared" si="2"/>
        <v>503318.13</v>
      </c>
      <c r="N59" s="5">
        <f t="shared" si="4"/>
        <v>503.31813</v>
      </c>
      <c r="O59" s="37">
        <f t="shared" si="3"/>
        <v>503</v>
      </c>
    </row>
    <row r="60" spans="1:15" x14ac:dyDescent="0.2">
      <c r="A60" s="4" t="str">
        <f t="shared" si="1"/>
        <v>579</v>
      </c>
      <c r="B60" s="44">
        <v>579</v>
      </c>
      <c r="C60" s="45" t="s">
        <v>149</v>
      </c>
      <c r="E60" s="1">
        <v>6325.36</v>
      </c>
      <c r="F60" s="1"/>
      <c r="G60" s="3">
        <v>1012602.44</v>
      </c>
      <c r="H60" s="3"/>
      <c r="I60" s="5">
        <f>+[1]Sheet2!$E$25</f>
        <v>5902.59</v>
      </c>
      <c r="J60" s="5"/>
      <c r="K60" s="5">
        <f>+[2]Sheet3!$F$20</f>
        <v>4783.66</v>
      </c>
      <c r="L60" s="5">
        <f t="shared" si="2"/>
        <v>1029614.0499999999</v>
      </c>
      <c r="N60" s="5">
        <f t="shared" si="4"/>
        <v>1029.6140499999999</v>
      </c>
      <c r="O60" s="37">
        <f t="shared" si="3"/>
        <v>1030</v>
      </c>
    </row>
    <row r="61" spans="1:15" x14ac:dyDescent="0.2">
      <c r="A61" s="4" t="str">
        <f t="shared" si="1"/>
        <v>604</v>
      </c>
      <c r="B61" s="44">
        <v>604</v>
      </c>
      <c r="C61" s="45" t="s">
        <v>150</v>
      </c>
      <c r="E61" s="1">
        <v>-50048370.700000003</v>
      </c>
      <c r="F61" s="1"/>
      <c r="G61" s="5">
        <v>-518424687.69</v>
      </c>
      <c r="H61" s="5">
        <f>+G64</f>
        <v>-88420902</v>
      </c>
      <c r="I61" s="5">
        <f>(+[1]Sheet2!$E$26)*-1</f>
        <v>-25488931.829999998</v>
      </c>
      <c r="J61" s="5"/>
      <c r="L61" s="5">
        <f t="shared" si="2"/>
        <v>-682382892.22000003</v>
      </c>
      <c r="M61" s="5">
        <f>+'Interni odnosi za konsolidaciju'!F16</f>
        <v>-120681050.41</v>
      </c>
      <c r="N61" s="5">
        <f t="shared" si="4"/>
        <v>-561701.84181000001</v>
      </c>
      <c r="O61" s="37">
        <f t="shared" si="3"/>
        <v>-561702</v>
      </c>
    </row>
    <row r="62" spans="1:15" x14ac:dyDescent="0.2">
      <c r="A62" s="4" t="str">
        <f t="shared" si="1"/>
        <v>614</v>
      </c>
      <c r="B62" s="44">
        <v>614</v>
      </c>
      <c r="C62" s="45" t="s">
        <v>151</v>
      </c>
      <c r="E62" s="1">
        <v>-80999999.989999995</v>
      </c>
      <c r="F62" s="1"/>
      <c r="G62" s="5">
        <v>-73567647.890000001</v>
      </c>
      <c r="H62" s="5"/>
      <c r="I62" s="5">
        <f>(+[1]Sheet2!$E$27)*-1</f>
        <v>-2358032.46</v>
      </c>
      <c r="J62" s="5"/>
      <c r="K62" s="5">
        <f>(+[2]Sheet3!$F$21)*-1-8333.33</f>
        <v>-159999.99</v>
      </c>
      <c r="L62" s="5">
        <f t="shared" si="2"/>
        <v>-157085680.33000001</v>
      </c>
      <c r="M62" s="5">
        <f>+'Interni odnosi za konsolidaciju'!F17</f>
        <v>-71409166.659999996</v>
      </c>
      <c r="N62" s="5">
        <f t="shared" si="4"/>
        <v>-85676.513670000015</v>
      </c>
      <c r="O62" s="37">
        <f t="shared" si="3"/>
        <v>-85677</v>
      </c>
    </row>
    <row r="63" spans="1:15" x14ac:dyDescent="0.2">
      <c r="A63" s="4" t="str">
        <f t="shared" si="1"/>
        <v>615</v>
      </c>
      <c r="B63" s="44">
        <v>615</v>
      </c>
      <c r="C63" s="45" t="s">
        <v>152</v>
      </c>
      <c r="E63" s="1"/>
      <c r="F63" s="1"/>
      <c r="G63" s="5">
        <v>-34807559.600000001</v>
      </c>
      <c r="H63" s="5"/>
      <c r="I63" s="5">
        <v>0</v>
      </c>
      <c r="J63" s="5"/>
      <c r="K63" s="5">
        <v>0</v>
      </c>
      <c r="L63" s="5">
        <f t="shared" si="2"/>
        <v>-34807559.600000001</v>
      </c>
      <c r="M63" s="5">
        <f>+'Interni odnosi za konsolidaciju'!F18</f>
        <v>-11900000</v>
      </c>
      <c r="N63" s="5">
        <f t="shared" si="4"/>
        <v>-22907.559600000001</v>
      </c>
      <c r="O63" s="37">
        <f t="shared" si="3"/>
        <v>-22908</v>
      </c>
    </row>
    <row r="64" spans="1:15" x14ac:dyDescent="0.2">
      <c r="A64" s="4" t="str">
        <f t="shared" si="1"/>
        <v>620</v>
      </c>
      <c r="B64" s="44">
        <v>620</v>
      </c>
      <c r="C64" s="45" t="s">
        <v>153</v>
      </c>
      <c r="E64" s="7"/>
      <c r="F64" s="7"/>
      <c r="G64" s="5">
        <v>-88420902</v>
      </c>
      <c r="H64" s="5">
        <f>-G64</f>
        <v>88420902</v>
      </c>
      <c r="I64" s="5">
        <v>0</v>
      </c>
      <c r="J64" s="5"/>
      <c r="K64" s="5">
        <v>0</v>
      </c>
      <c r="L64" s="5">
        <f t="shared" si="2"/>
        <v>0</v>
      </c>
      <c r="N64" s="5">
        <f t="shared" si="4"/>
        <v>0</v>
      </c>
      <c r="O64" s="37">
        <f t="shared" si="3"/>
        <v>0</v>
      </c>
    </row>
    <row r="65" spans="1:16" x14ac:dyDescent="0.2">
      <c r="A65" s="4" t="str">
        <f t="shared" si="1"/>
        <v>650</v>
      </c>
      <c r="B65" s="44">
        <v>650</v>
      </c>
      <c r="C65" s="45" t="s">
        <v>154</v>
      </c>
      <c r="E65" s="1"/>
      <c r="F65" s="1"/>
      <c r="G65" s="5">
        <v>-45000</v>
      </c>
      <c r="H65" s="5"/>
      <c r="I65" s="5">
        <v>0</v>
      </c>
      <c r="J65" s="5"/>
      <c r="K65" s="5">
        <v>0</v>
      </c>
      <c r="L65" s="5">
        <f t="shared" si="2"/>
        <v>-45000</v>
      </c>
      <c r="N65" s="5">
        <f t="shared" si="4"/>
        <v>-45</v>
      </c>
      <c r="O65" s="37">
        <f t="shared" si="3"/>
        <v>-45</v>
      </c>
    </row>
    <row r="66" spans="1:16" x14ac:dyDescent="0.2">
      <c r="A66" s="4" t="str">
        <f t="shared" si="1"/>
        <v>660</v>
      </c>
      <c r="B66" s="44">
        <v>660</v>
      </c>
      <c r="C66" s="45" t="s">
        <v>155</v>
      </c>
      <c r="E66" s="1">
        <v>-4325685</v>
      </c>
      <c r="F66" s="1"/>
      <c r="G66" s="5">
        <v>-32021</v>
      </c>
      <c r="H66" s="5"/>
      <c r="I66" s="5">
        <f>(+[1]Sheet2!$E$28)*-1</f>
        <v>-231450</v>
      </c>
      <c r="J66" s="5"/>
      <c r="K66" s="5">
        <v>0</v>
      </c>
      <c r="L66" s="5">
        <f t="shared" si="2"/>
        <v>-4589156</v>
      </c>
      <c r="M66" s="5">
        <f>+'Interni odnosi za konsolidaciju'!F19</f>
        <v>-4589156</v>
      </c>
      <c r="N66" s="5">
        <f t="shared" ref="N66:N69" si="5">(+L66-M66)/1000</f>
        <v>0</v>
      </c>
      <c r="O66" s="37">
        <f t="shared" si="3"/>
        <v>0</v>
      </c>
    </row>
    <row r="67" spans="1:16" x14ac:dyDescent="0.2">
      <c r="A67" s="4" t="str">
        <f t="shared" ref="A67:A69" si="6">+TRIM(B67)</f>
        <v>663</v>
      </c>
      <c r="B67" s="44">
        <v>663</v>
      </c>
      <c r="C67" s="45" t="s">
        <v>156</v>
      </c>
      <c r="E67" s="1"/>
      <c r="F67" s="1"/>
      <c r="G67" s="5">
        <v>-622238</v>
      </c>
      <c r="H67" s="5"/>
      <c r="I67" s="5">
        <v>0</v>
      </c>
      <c r="J67" s="5"/>
      <c r="K67" s="5">
        <v>0</v>
      </c>
      <c r="L67" s="5">
        <f t="shared" si="2"/>
        <v>-622238</v>
      </c>
      <c r="N67" s="5">
        <f t="shared" si="5"/>
        <v>-622.23800000000006</v>
      </c>
      <c r="O67" s="37">
        <f t="shared" ref="O67:O69" si="7">+ROUND(N67,0)</f>
        <v>-622</v>
      </c>
    </row>
    <row r="68" spans="1:16" x14ac:dyDescent="0.2">
      <c r="A68" s="4" t="str">
        <f t="shared" si="6"/>
        <v>679</v>
      </c>
      <c r="B68" s="44">
        <v>679</v>
      </c>
      <c r="C68" s="45" t="s">
        <v>157</v>
      </c>
      <c r="E68" s="1">
        <v>-3.53</v>
      </c>
      <c r="F68" s="1"/>
      <c r="G68" s="5">
        <v>-1495992.13</v>
      </c>
      <c r="H68" s="5"/>
      <c r="I68" s="5">
        <f>(+[1]Sheet2!$E$29)*-1</f>
        <v>-1.51</v>
      </c>
      <c r="J68" s="5"/>
      <c r="K68" s="5">
        <f>(+[2]Sheet3!$F$22)*-1</f>
        <v>-1</v>
      </c>
      <c r="L68" s="5">
        <f t="shared" si="2"/>
        <v>-1495998.17</v>
      </c>
      <c r="M68" s="5">
        <f>+'Interni odnosi za konsolidaciju'!F20</f>
        <v>-200000</v>
      </c>
      <c r="N68" s="5">
        <f t="shared" si="5"/>
        <v>-1295.9981699999998</v>
      </c>
      <c r="O68" s="37">
        <f t="shared" si="7"/>
        <v>-1296</v>
      </c>
    </row>
    <row r="69" spans="1:16" x14ac:dyDescent="0.2">
      <c r="A69" s="4" t="str">
        <f t="shared" si="6"/>
        <v>721</v>
      </c>
      <c r="B69" s="44">
        <v>721</v>
      </c>
      <c r="C69" s="45" t="s">
        <v>158</v>
      </c>
      <c r="E69" s="1">
        <v>12576</v>
      </c>
      <c r="F69" s="1"/>
      <c r="G69" s="3">
        <v>161485.0000001248</v>
      </c>
      <c r="H69" s="3"/>
      <c r="I69" s="5">
        <f>+[1]Sheet2!$E$33</f>
        <v>26729.23</v>
      </c>
      <c r="J69" s="5"/>
      <c r="K69" s="5">
        <f>+[2]Sheet3!$F$23</f>
        <v>34634</v>
      </c>
      <c r="L69" s="5">
        <f t="shared" si="2"/>
        <v>235424.23000012481</v>
      </c>
      <c r="N69" s="5">
        <f t="shared" si="5"/>
        <v>235.42423000012479</v>
      </c>
      <c r="O69" s="37">
        <f t="shared" si="7"/>
        <v>235</v>
      </c>
      <c r="P69" s="37"/>
    </row>
    <row r="71" spans="1:16" x14ac:dyDescent="0.2">
      <c r="E71" s="6">
        <f>SUM(E44:E69)</f>
        <v>-5131651.200000002</v>
      </c>
      <c r="F71" s="6"/>
      <c r="G71" s="6">
        <f>SUM(G44:G69)</f>
        <v>-10485348.310000001</v>
      </c>
      <c r="H71" s="6"/>
      <c r="I71" s="6">
        <f>SUM(I44:I69)</f>
        <v>-1284360.0999999994</v>
      </c>
      <c r="J71" s="6"/>
      <c r="K71" s="6">
        <f>SUM(K44:K69)</f>
        <v>-44508.999999999985</v>
      </c>
      <c r="L71" s="6">
        <f>SUM(L44:L69)</f>
        <v>-16945868.610000022</v>
      </c>
      <c r="N71" s="4" t="s">
        <v>68</v>
      </c>
      <c r="O71" s="47">
        <f>SUM(O44:O69)</f>
        <v>-16748</v>
      </c>
    </row>
    <row r="72" spans="1:16" x14ac:dyDescent="0.2">
      <c r="E72" s="5">
        <f>+E27</f>
        <v>-5131651.200000002</v>
      </c>
      <c r="F72" s="5"/>
      <c r="G72" s="5">
        <f>+G27</f>
        <v>-10485348.310000001</v>
      </c>
      <c r="H72" s="5"/>
      <c r="I72" s="5">
        <f>+I27</f>
        <v>-1284360.1000000001</v>
      </c>
      <c r="J72" s="5"/>
      <c r="K72" s="5">
        <f>+K27</f>
        <v>-44509</v>
      </c>
      <c r="L72" s="5">
        <f>+L27</f>
        <v>-16945868.610000003</v>
      </c>
    </row>
    <row r="73" spans="1:16" x14ac:dyDescent="0.2">
      <c r="C73" s="46"/>
      <c r="E73" s="5">
        <f>+E71-E72</f>
        <v>0</v>
      </c>
      <c r="F73" s="5"/>
      <c r="G73" s="8">
        <f>+G71-G72</f>
        <v>0</v>
      </c>
      <c r="H73" s="8"/>
      <c r="I73" s="8">
        <f>+I71-I72</f>
        <v>0</v>
      </c>
      <c r="J73" s="8"/>
      <c r="K73" s="8">
        <f>+K71-K72</f>
        <v>0</v>
      </c>
      <c r="L73" s="8">
        <f>+L71-L72</f>
        <v>0</v>
      </c>
    </row>
    <row r="74" spans="1:16" x14ac:dyDescent="0.2">
      <c r="G74" s="5"/>
    </row>
    <row r="76" spans="1:16" x14ac:dyDescent="0.2">
      <c r="G76" s="5">
        <f>SUM(G61:G68)</f>
        <v>-717416048.31000006</v>
      </c>
    </row>
    <row r="77" spans="1:16" x14ac:dyDescent="0.2">
      <c r="G77" s="3">
        <v>717384027.20000005</v>
      </c>
    </row>
    <row r="78" spans="1:16" x14ac:dyDescent="0.2">
      <c r="G78" s="5">
        <f>SUM(G76:G77)</f>
        <v>-32021.110000014305</v>
      </c>
    </row>
    <row r="80" spans="1:16" x14ac:dyDescent="0.2">
      <c r="G80" s="5">
        <f>SUM(G44:G60)</f>
        <v>706769214.99999988</v>
      </c>
    </row>
    <row r="81" spans="7:7" x14ac:dyDescent="0.2">
      <c r="G81" s="3">
        <v>706772041</v>
      </c>
    </row>
    <row r="82" spans="7:7" x14ac:dyDescent="0.2">
      <c r="G82" s="5">
        <f>+G80-G81</f>
        <v>-2826.0000001192093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4" sqref="A24"/>
    </sheetView>
  </sheetViews>
  <sheetFormatPr defaultRowHeight="15" x14ac:dyDescent="0.25"/>
  <cols>
    <col min="2" max="3" width="15" bestFit="1" customWidth="1"/>
    <col min="4" max="4" width="14.28515625" bestFit="1" customWidth="1"/>
    <col min="5" max="5" width="15.5703125" bestFit="1" customWidth="1"/>
    <col min="6" max="6" width="16" style="33" bestFit="1" customWidth="1"/>
  </cols>
  <sheetData>
    <row r="1" spans="1:6" x14ac:dyDescent="0.25">
      <c r="B1" s="49" t="s">
        <v>71</v>
      </c>
      <c r="C1" s="49"/>
      <c r="D1" s="49"/>
      <c r="E1" s="49"/>
    </row>
    <row r="2" spans="1:6" x14ac:dyDescent="0.25">
      <c r="A2" s="10" t="s">
        <v>0</v>
      </c>
      <c r="B2" s="11" t="s">
        <v>159</v>
      </c>
      <c r="C2" s="12" t="s">
        <v>160</v>
      </c>
      <c r="D2" s="12" t="s">
        <v>163</v>
      </c>
      <c r="E2" s="12" t="s">
        <v>165</v>
      </c>
      <c r="F2" s="34" t="s">
        <v>87</v>
      </c>
    </row>
    <row r="3" spans="1:6" x14ac:dyDescent="0.25">
      <c r="A3" s="29" t="s">
        <v>4</v>
      </c>
      <c r="B3" s="23">
        <v>25600000</v>
      </c>
      <c r="C3" s="23">
        <v>-25400000</v>
      </c>
      <c r="D3" s="23"/>
      <c r="E3" s="23"/>
      <c r="F3" s="31">
        <f>SUM(B3:E3)</f>
        <v>200000</v>
      </c>
    </row>
    <row r="4" spans="1:6" x14ac:dyDescent="0.25">
      <c r="A4" s="36" t="s">
        <v>88</v>
      </c>
      <c r="B4" s="23"/>
      <c r="C4" s="23"/>
      <c r="D4" s="23"/>
      <c r="E4" s="23"/>
      <c r="F4" s="31"/>
    </row>
    <row r="5" spans="1:6" x14ac:dyDescent="0.25">
      <c r="A5" s="9">
        <v>204</v>
      </c>
      <c r="B5" s="23"/>
      <c r="C5" s="23">
        <f>-B10+5400000</f>
        <v>99698999.840000004</v>
      </c>
      <c r="D5" s="23"/>
      <c r="E5" s="23">
        <v>132000</v>
      </c>
      <c r="F5" s="31">
        <f t="shared" ref="F5:F19" si="0">SUM(B5:E5)</f>
        <v>99830999.840000004</v>
      </c>
    </row>
    <row r="6" spans="1:6" x14ac:dyDescent="0.25">
      <c r="A6" s="9">
        <v>220</v>
      </c>
      <c r="B6" s="23">
        <f>+konsolidovanje!F14</f>
        <v>4325685</v>
      </c>
      <c r="C6" s="23">
        <f>-C19</f>
        <v>32021</v>
      </c>
      <c r="D6" s="23">
        <v>231450</v>
      </c>
      <c r="E6" s="23"/>
      <c r="F6" s="31">
        <f t="shared" si="0"/>
        <v>4589156</v>
      </c>
    </row>
    <row r="7" spans="1:6" x14ac:dyDescent="0.25">
      <c r="A7" s="9">
        <v>232</v>
      </c>
      <c r="B7" s="23">
        <f>+'Bruto Bilans Firma A'!H11</f>
        <v>39000000</v>
      </c>
      <c r="C7" s="23">
        <v>550000</v>
      </c>
      <c r="D7" s="23">
        <f>3267320+20000</f>
        <v>3287320</v>
      </c>
      <c r="E7" s="23"/>
      <c r="F7" s="31">
        <f t="shared" si="0"/>
        <v>42837320</v>
      </c>
    </row>
    <row r="8" spans="1:6" x14ac:dyDescent="0.25">
      <c r="A8" s="35">
        <v>301</v>
      </c>
      <c r="B8" s="23"/>
      <c r="C8" s="23">
        <f>+'Bruto bilans Firma B'!H23</f>
        <v>-104801</v>
      </c>
      <c r="D8" s="23">
        <f>+'Bruto bilans Frima C'!H9</f>
        <v>-10000</v>
      </c>
      <c r="E8" s="23">
        <f>+'Bruto Bilans Firma D'!H7</f>
        <v>-10000</v>
      </c>
      <c r="F8" s="31">
        <f t="shared" si="0"/>
        <v>-124801</v>
      </c>
    </row>
    <row r="9" spans="1:6" x14ac:dyDescent="0.25">
      <c r="A9" s="9">
        <v>429</v>
      </c>
      <c r="B9" s="23"/>
      <c r="C9" s="23">
        <f>-B7-3267320</f>
        <v>-42267320</v>
      </c>
      <c r="D9" s="23">
        <v>-550000</v>
      </c>
      <c r="E9" s="23">
        <v>-20000</v>
      </c>
      <c r="F9" s="31">
        <f t="shared" si="0"/>
        <v>-42837320</v>
      </c>
    </row>
    <row r="10" spans="1:6" x14ac:dyDescent="0.25">
      <c r="A10" s="9">
        <v>435</v>
      </c>
      <c r="B10" s="23">
        <v>-94298999.840000004</v>
      </c>
      <c r="C10" s="23">
        <v>-132000</v>
      </c>
      <c r="D10" s="23">
        <v>-5400000</v>
      </c>
      <c r="E10" s="23"/>
      <c r="F10" s="31">
        <f t="shared" si="0"/>
        <v>-99830999.840000004</v>
      </c>
    </row>
    <row r="11" spans="1:6" x14ac:dyDescent="0.25">
      <c r="A11" s="9">
        <v>460</v>
      </c>
      <c r="B11" s="23"/>
      <c r="C11" s="23">
        <f>-C15</f>
        <v>-4557135</v>
      </c>
      <c r="D11" s="23">
        <f>-D15</f>
        <v>-32021</v>
      </c>
      <c r="E11" s="23"/>
      <c r="F11" s="31">
        <f t="shared" si="0"/>
        <v>-4589156</v>
      </c>
    </row>
    <row r="12" spans="1:6" s="27" customFormat="1" x14ac:dyDescent="0.25">
      <c r="A12" s="28">
        <v>501</v>
      </c>
      <c r="B12" s="23">
        <v>50048370.700000003</v>
      </c>
      <c r="C12" s="32">
        <v>50019612.420000002</v>
      </c>
      <c r="D12" s="23">
        <v>20613067.289999999</v>
      </c>
      <c r="E12" s="30"/>
      <c r="F12" s="31">
        <f t="shared" si="0"/>
        <v>120681050.41</v>
      </c>
    </row>
    <row r="13" spans="1:6" x14ac:dyDescent="0.25">
      <c r="A13" s="9">
        <v>535</v>
      </c>
      <c r="B13" s="23"/>
      <c r="C13" s="23">
        <v>185000</v>
      </c>
      <c r="D13" s="23">
        <v>33333.33</v>
      </c>
      <c r="E13" s="23">
        <v>8333.33</v>
      </c>
      <c r="F13" s="31">
        <f t="shared" si="0"/>
        <v>226666.66</v>
      </c>
    </row>
    <row r="14" spans="1:6" x14ac:dyDescent="0.25">
      <c r="A14" s="9">
        <v>550</v>
      </c>
      <c r="B14" s="23">
        <v>78582500</v>
      </c>
      <c r="C14" s="23"/>
      <c r="D14" s="23">
        <v>4500000</v>
      </c>
      <c r="E14" s="23"/>
      <c r="F14" s="31">
        <f t="shared" si="0"/>
        <v>83082500</v>
      </c>
    </row>
    <row r="15" spans="1:6" x14ac:dyDescent="0.25">
      <c r="A15" s="9">
        <v>560</v>
      </c>
      <c r="B15" s="23"/>
      <c r="C15" s="23">
        <v>4557135</v>
      </c>
      <c r="D15" s="23">
        <f>+C6</f>
        <v>32021</v>
      </c>
      <c r="E15" s="23"/>
      <c r="F15" s="31">
        <f t="shared" si="0"/>
        <v>4589156</v>
      </c>
    </row>
    <row r="16" spans="1:6" x14ac:dyDescent="0.25">
      <c r="A16" s="9">
        <v>604</v>
      </c>
      <c r="B16" s="23">
        <f>-B12</f>
        <v>-50048370.700000003</v>
      </c>
      <c r="C16" s="23">
        <v>-70632679.709999993</v>
      </c>
      <c r="D16" s="23"/>
      <c r="E16" s="23"/>
      <c r="F16" s="31">
        <f t="shared" si="0"/>
        <v>-120681050.41</v>
      </c>
    </row>
    <row r="17" spans="1:6" x14ac:dyDescent="0.25">
      <c r="A17" s="9">
        <v>614</v>
      </c>
      <c r="B17" s="23"/>
      <c r="C17" s="23">
        <f>-66682500-4500000</f>
        <v>-71182500</v>
      </c>
      <c r="D17" s="23">
        <v>-66666.67</v>
      </c>
      <c r="E17" s="23">
        <v>-159999.99</v>
      </c>
      <c r="F17" s="31">
        <f t="shared" si="0"/>
        <v>-71409166.659999996</v>
      </c>
    </row>
    <row r="18" spans="1:6" x14ac:dyDescent="0.25">
      <c r="A18" s="9">
        <v>615</v>
      </c>
      <c r="B18" s="23"/>
      <c r="C18" s="23">
        <v>-11900000</v>
      </c>
      <c r="D18" s="23"/>
      <c r="E18" s="23"/>
      <c r="F18" s="31">
        <f t="shared" si="0"/>
        <v>-11900000</v>
      </c>
    </row>
    <row r="19" spans="1:6" x14ac:dyDescent="0.25">
      <c r="A19" s="9">
        <v>660</v>
      </c>
      <c r="B19" s="23">
        <f>-B6</f>
        <v>-4325685</v>
      </c>
      <c r="C19" s="23">
        <f>-'Bruto bilans Firma B'!E64</f>
        <v>-32021</v>
      </c>
      <c r="D19" s="23">
        <f>-D6</f>
        <v>-231450</v>
      </c>
      <c r="E19" s="23"/>
      <c r="F19" s="31">
        <f t="shared" si="0"/>
        <v>-4589156</v>
      </c>
    </row>
    <row r="20" spans="1:6" x14ac:dyDescent="0.25">
      <c r="A20" s="9">
        <v>679</v>
      </c>
      <c r="B20" s="23"/>
      <c r="C20" s="23">
        <v>-200000</v>
      </c>
      <c r="D20" s="23"/>
      <c r="E20" s="23"/>
      <c r="F20" s="31">
        <f>SUM(B20:E20)</f>
        <v>-200000</v>
      </c>
    </row>
    <row r="21" spans="1:6" x14ac:dyDescent="0.25">
      <c r="A2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9" sqref="A9"/>
    </sheetView>
  </sheetViews>
  <sheetFormatPr defaultColWidth="33.5703125" defaultRowHeight="15" x14ac:dyDescent="0.25"/>
  <cols>
    <col min="1" max="1" width="10" customWidth="1"/>
    <col min="2" max="2" width="14.7109375" bestFit="1" customWidth="1"/>
    <col min="3" max="3" width="14.42578125" bestFit="1" customWidth="1"/>
    <col min="4" max="4" width="14.5703125" bestFit="1" customWidth="1"/>
    <col min="5" max="5" width="15.28515625" bestFit="1" customWidth="1"/>
    <col min="6" max="7" width="13.5703125" bestFit="1" customWidth="1"/>
    <col min="8" max="8" width="14.140625" bestFit="1" customWidth="1"/>
    <col min="257" max="257" width="10" customWidth="1"/>
    <col min="258" max="258" width="14.7109375" bestFit="1" customWidth="1"/>
    <col min="259" max="259" width="14.42578125" bestFit="1" customWidth="1"/>
    <col min="260" max="261" width="14.5703125" bestFit="1" customWidth="1"/>
    <col min="262" max="263" width="13.5703125" bestFit="1" customWidth="1"/>
    <col min="264" max="264" width="14.140625" bestFit="1" customWidth="1"/>
    <col min="513" max="513" width="10" customWidth="1"/>
    <col min="514" max="514" width="14.7109375" bestFit="1" customWidth="1"/>
    <col min="515" max="515" width="14.42578125" bestFit="1" customWidth="1"/>
    <col min="516" max="517" width="14.5703125" bestFit="1" customWidth="1"/>
    <col min="518" max="519" width="13.5703125" bestFit="1" customWidth="1"/>
    <col min="520" max="520" width="14.140625" bestFit="1" customWidth="1"/>
    <col min="769" max="769" width="10" customWidth="1"/>
    <col min="770" max="770" width="14.7109375" bestFit="1" customWidth="1"/>
    <col min="771" max="771" width="14.42578125" bestFit="1" customWidth="1"/>
    <col min="772" max="773" width="14.5703125" bestFit="1" customWidth="1"/>
    <col min="774" max="775" width="13.5703125" bestFit="1" customWidth="1"/>
    <col min="776" max="776" width="14.140625" bestFit="1" customWidth="1"/>
    <col min="1025" max="1025" width="10" customWidth="1"/>
    <col min="1026" max="1026" width="14.7109375" bestFit="1" customWidth="1"/>
    <col min="1027" max="1027" width="14.42578125" bestFit="1" customWidth="1"/>
    <col min="1028" max="1029" width="14.5703125" bestFit="1" customWidth="1"/>
    <col min="1030" max="1031" width="13.5703125" bestFit="1" customWidth="1"/>
    <col min="1032" max="1032" width="14.140625" bestFit="1" customWidth="1"/>
    <col min="1281" max="1281" width="10" customWidth="1"/>
    <col min="1282" max="1282" width="14.7109375" bestFit="1" customWidth="1"/>
    <col min="1283" max="1283" width="14.42578125" bestFit="1" customWidth="1"/>
    <col min="1284" max="1285" width="14.5703125" bestFit="1" customWidth="1"/>
    <col min="1286" max="1287" width="13.5703125" bestFit="1" customWidth="1"/>
    <col min="1288" max="1288" width="14.140625" bestFit="1" customWidth="1"/>
    <col min="1537" max="1537" width="10" customWidth="1"/>
    <col min="1538" max="1538" width="14.7109375" bestFit="1" customWidth="1"/>
    <col min="1539" max="1539" width="14.42578125" bestFit="1" customWidth="1"/>
    <col min="1540" max="1541" width="14.5703125" bestFit="1" customWidth="1"/>
    <col min="1542" max="1543" width="13.5703125" bestFit="1" customWidth="1"/>
    <col min="1544" max="1544" width="14.140625" bestFit="1" customWidth="1"/>
    <col min="1793" max="1793" width="10" customWidth="1"/>
    <col min="1794" max="1794" width="14.7109375" bestFit="1" customWidth="1"/>
    <col min="1795" max="1795" width="14.42578125" bestFit="1" customWidth="1"/>
    <col min="1796" max="1797" width="14.5703125" bestFit="1" customWidth="1"/>
    <col min="1798" max="1799" width="13.5703125" bestFit="1" customWidth="1"/>
    <col min="1800" max="1800" width="14.140625" bestFit="1" customWidth="1"/>
    <col min="2049" max="2049" width="10" customWidth="1"/>
    <col min="2050" max="2050" width="14.7109375" bestFit="1" customWidth="1"/>
    <col min="2051" max="2051" width="14.42578125" bestFit="1" customWidth="1"/>
    <col min="2052" max="2053" width="14.5703125" bestFit="1" customWidth="1"/>
    <col min="2054" max="2055" width="13.5703125" bestFit="1" customWidth="1"/>
    <col min="2056" max="2056" width="14.140625" bestFit="1" customWidth="1"/>
    <col min="2305" max="2305" width="10" customWidth="1"/>
    <col min="2306" max="2306" width="14.7109375" bestFit="1" customWidth="1"/>
    <col min="2307" max="2307" width="14.42578125" bestFit="1" customWidth="1"/>
    <col min="2308" max="2309" width="14.5703125" bestFit="1" customWidth="1"/>
    <col min="2310" max="2311" width="13.5703125" bestFit="1" customWidth="1"/>
    <col min="2312" max="2312" width="14.140625" bestFit="1" customWidth="1"/>
    <col min="2561" max="2561" width="10" customWidth="1"/>
    <col min="2562" max="2562" width="14.7109375" bestFit="1" customWidth="1"/>
    <col min="2563" max="2563" width="14.42578125" bestFit="1" customWidth="1"/>
    <col min="2564" max="2565" width="14.5703125" bestFit="1" customWidth="1"/>
    <col min="2566" max="2567" width="13.5703125" bestFit="1" customWidth="1"/>
    <col min="2568" max="2568" width="14.140625" bestFit="1" customWidth="1"/>
    <col min="2817" max="2817" width="10" customWidth="1"/>
    <col min="2818" max="2818" width="14.7109375" bestFit="1" customWidth="1"/>
    <col min="2819" max="2819" width="14.42578125" bestFit="1" customWidth="1"/>
    <col min="2820" max="2821" width="14.5703125" bestFit="1" customWidth="1"/>
    <col min="2822" max="2823" width="13.5703125" bestFit="1" customWidth="1"/>
    <col min="2824" max="2824" width="14.140625" bestFit="1" customWidth="1"/>
    <col min="3073" max="3073" width="10" customWidth="1"/>
    <col min="3074" max="3074" width="14.7109375" bestFit="1" customWidth="1"/>
    <col min="3075" max="3075" width="14.42578125" bestFit="1" customWidth="1"/>
    <col min="3076" max="3077" width="14.5703125" bestFit="1" customWidth="1"/>
    <col min="3078" max="3079" width="13.5703125" bestFit="1" customWidth="1"/>
    <col min="3080" max="3080" width="14.140625" bestFit="1" customWidth="1"/>
    <col min="3329" max="3329" width="10" customWidth="1"/>
    <col min="3330" max="3330" width="14.7109375" bestFit="1" customWidth="1"/>
    <col min="3331" max="3331" width="14.42578125" bestFit="1" customWidth="1"/>
    <col min="3332" max="3333" width="14.5703125" bestFit="1" customWidth="1"/>
    <col min="3334" max="3335" width="13.5703125" bestFit="1" customWidth="1"/>
    <col min="3336" max="3336" width="14.140625" bestFit="1" customWidth="1"/>
    <col min="3585" max="3585" width="10" customWidth="1"/>
    <col min="3586" max="3586" width="14.7109375" bestFit="1" customWidth="1"/>
    <col min="3587" max="3587" width="14.42578125" bestFit="1" customWidth="1"/>
    <col min="3588" max="3589" width="14.5703125" bestFit="1" customWidth="1"/>
    <col min="3590" max="3591" width="13.5703125" bestFit="1" customWidth="1"/>
    <col min="3592" max="3592" width="14.140625" bestFit="1" customWidth="1"/>
    <col min="3841" max="3841" width="10" customWidth="1"/>
    <col min="3842" max="3842" width="14.7109375" bestFit="1" customWidth="1"/>
    <col min="3843" max="3843" width="14.42578125" bestFit="1" customWidth="1"/>
    <col min="3844" max="3845" width="14.5703125" bestFit="1" customWidth="1"/>
    <col min="3846" max="3847" width="13.5703125" bestFit="1" customWidth="1"/>
    <col min="3848" max="3848" width="14.140625" bestFit="1" customWidth="1"/>
    <col min="4097" max="4097" width="10" customWidth="1"/>
    <col min="4098" max="4098" width="14.7109375" bestFit="1" customWidth="1"/>
    <col min="4099" max="4099" width="14.42578125" bestFit="1" customWidth="1"/>
    <col min="4100" max="4101" width="14.5703125" bestFit="1" customWidth="1"/>
    <col min="4102" max="4103" width="13.5703125" bestFit="1" customWidth="1"/>
    <col min="4104" max="4104" width="14.140625" bestFit="1" customWidth="1"/>
    <col min="4353" max="4353" width="10" customWidth="1"/>
    <col min="4354" max="4354" width="14.7109375" bestFit="1" customWidth="1"/>
    <col min="4355" max="4355" width="14.42578125" bestFit="1" customWidth="1"/>
    <col min="4356" max="4357" width="14.5703125" bestFit="1" customWidth="1"/>
    <col min="4358" max="4359" width="13.5703125" bestFit="1" customWidth="1"/>
    <col min="4360" max="4360" width="14.140625" bestFit="1" customWidth="1"/>
    <col min="4609" max="4609" width="10" customWidth="1"/>
    <col min="4610" max="4610" width="14.7109375" bestFit="1" customWidth="1"/>
    <col min="4611" max="4611" width="14.42578125" bestFit="1" customWidth="1"/>
    <col min="4612" max="4613" width="14.5703125" bestFit="1" customWidth="1"/>
    <col min="4614" max="4615" width="13.5703125" bestFit="1" customWidth="1"/>
    <col min="4616" max="4616" width="14.140625" bestFit="1" customWidth="1"/>
    <col min="4865" max="4865" width="10" customWidth="1"/>
    <col min="4866" max="4866" width="14.7109375" bestFit="1" customWidth="1"/>
    <col min="4867" max="4867" width="14.42578125" bestFit="1" customWidth="1"/>
    <col min="4868" max="4869" width="14.5703125" bestFit="1" customWidth="1"/>
    <col min="4870" max="4871" width="13.5703125" bestFit="1" customWidth="1"/>
    <col min="4872" max="4872" width="14.140625" bestFit="1" customWidth="1"/>
    <col min="5121" max="5121" width="10" customWidth="1"/>
    <col min="5122" max="5122" width="14.7109375" bestFit="1" customWidth="1"/>
    <col min="5123" max="5123" width="14.42578125" bestFit="1" customWidth="1"/>
    <col min="5124" max="5125" width="14.5703125" bestFit="1" customWidth="1"/>
    <col min="5126" max="5127" width="13.5703125" bestFit="1" customWidth="1"/>
    <col min="5128" max="5128" width="14.140625" bestFit="1" customWidth="1"/>
    <col min="5377" max="5377" width="10" customWidth="1"/>
    <col min="5378" max="5378" width="14.7109375" bestFit="1" customWidth="1"/>
    <col min="5379" max="5379" width="14.42578125" bestFit="1" customWidth="1"/>
    <col min="5380" max="5381" width="14.5703125" bestFit="1" customWidth="1"/>
    <col min="5382" max="5383" width="13.5703125" bestFit="1" customWidth="1"/>
    <col min="5384" max="5384" width="14.140625" bestFit="1" customWidth="1"/>
    <col min="5633" max="5633" width="10" customWidth="1"/>
    <col min="5634" max="5634" width="14.7109375" bestFit="1" customWidth="1"/>
    <col min="5635" max="5635" width="14.42578125" bestFit="1" customWidth="1"/>
    <col min="5636" max="5637" width="14.5703125" bestFit="1" customWidth="1"/>
    <col min="5638" max="5639" width="13.5703125" bestFit="1" customWidth="1"/>
    <col min="5640" max="5640" width="14.140625" bestFit="1" customWidth="1"/>
    <col min="5889" max="5889" width="10" customWidth="1"/>
    <col min="5890" max="5890" width="14.7109375" bestFit="1" customWidth="1"/>
    <col min="5891" max="5891" width="14.42578125" bestFit="1" customWidth="1"/>
    <col min="5892" max="5893" width="14.5703125" bestFit="1" customWidth="1"/>
    <col min="5894" max="5895" width="13.5703125" bestFit="1" customWidth="1"/>
    <col min="5896" max="5896" width="14.140625" bestFit="1" customWidth="1"/>
    <col min="6145" max="6145" width="10" customWidth="1"/>
    <col min="6146" max="6146" width="14.7109375" bestFit="1" customWidth="1"/>
    <col min="6147" max="6147" width="14.42578125" bestFit="1" customWidth="1"/>
    <col min="6148" max="6149" width="14.5703125" bestFit="1" customWidth="1"/>
    <col min="6150" max="6151" width="13.5703125" bestFit="1" customWidth="1"/>
    <col min="6152" max="6152" width="14.140625" bestFit="1" customWidth="1"/>
    <col min="6401" max="6401" width="10" customWidth="1"/>
    <col min="6402" max="6402" width="14.7109375" bestFit="1" customWidth="1"/>
    <col min="6403" max="6403" width="14.42578125" bestFit="1" customWidth="1"/>
    <col min="6404" max="6405" width="14.5703125" bestFit="1" customWidth="1"/>
    <col min="6406" max="6407" width="13.5703125" bestFit="1" customWidth="1"/>
    <col min="6408" max="6408" width="14.140625" bestFit="1" customWidth="1"/>
    <col min="6657" max="6657" width="10" customWidth="1"/>
    <col min="6658" max="6658" width="14.7109375" bestFit="1" customWidth="1"/>
    <col min="6659" max="6659" width="14.42578125" bestFit="1" customWidth="1"/>
    <col min="6660" max="6661" width="14.5703125" bestFit="1" customWidth="1"/>
    <col min="6662" max="6663" width="13.5703125" bestFit="1" customWidth="1"/>
    <col min="6664" max="6664" width="14.140625" bestFit="1" customWidth="1"/>
    <col min="6913" max="6913" width="10" customWidth="1"/>
    <col min="6914" max="6914" width="14.7109375" bestFit="1" customWidth="1"/>
    <col min="6915" max="6915" width="14.42578125" bestFit="1" customWidth="1"/>
    <col min="6916" max="6917" width="14.5703125" bestFit="1" customWidth="1"/>
    <col min="6918" max="6919" width="13.5703125" bestFit="1" customWidth="1"/>
    <col min="6920" max="6920" width="14.140625" bestFit="1" customWidth="1"/>
    <col min="7169" max="7169" width="10" customWidth="1"/>
    <col min="7170" max="7170" width="14.7109375" bestFit="1" customWidth="1"/>
    <col min="7171" max="7171" width="14.42578125" bestFit="1" customWidth="1"/>
    <col min="7172" max="7173" width="14.5703125" bestFit="1" customWidth="1"/>
    <col min="7174" max="7175" width="13.5703125" bestFit="1" customWidth="1"/>
    <col min="7176" max="7176" width="14.140625" bestFit="1" customWidth="1"/>
    <col min="7425" max="7425" width="10" customWidth="1"/>
    <col min="7426" max="7426" width="14.7109375" bestFit="1" customWidth="1"/>
    <col min="7427" max="7427" width="14.42578125" bestFit="1" customWidth="1"/>
    <col min="7428" max="7429" width="14.5703125" bestFit="1" customWidth="1"/>
    <col min="7430" max="7431" width="13.5703125" bestFit="1" customWidth="1"/>
    <col min="7432" max="7432" width="14.140625" bestFit="1" customWidth="1"/>
    <col min="7681" max="7681" width="10" customWidth="1"/>
    <col min="7682" max="7682" width="14.7109375" bestFit="1" customWidth="1"/>
    <col min="7683" max="7683" width="14.42578125" bestFit="1" customWidth="1"/>
    <col min="7684" max="7685" width="14.5703125" bestFit="1" customWidth="1"/>
    <col min="7686" max="7687" width="13.5703125" bestFit="1" customWidth="1"/>
    <col min="7688" max="7688" width="14.140625" bestFit="1" customWidth="1"/>
    <col min="7937" max="7937" width="10" customWidth="1"/>
    <col min="7938" max="7938" width="14.7109375" bestFit="1" customWidth="1"/>
    <col min="7939" max="7939" width="14.42578125" bestFit="1" customWidth="1"/>
    <col min="7940" max="7941" width="14.5703125" bestFit="1" customWidth="1"/>
    <col min="7942" max="7943" width="13.5703125" bestFit="1" customWidth="1"/>
    <col min="7944" max="7944" width="14.140625" bestFit="1" customWidth="1"/>
    <col min="8193" max="8193" width="10" customWidth="1"/>
    <col min="8194" max="8194" width="14.7109375" bestFit="1" customWidth="1"/>
    <col min="8195" max="8195" width="14.42578125" bestFit="1" customWidth="1"/>
    <col min="8196" max="8197" width="14.5703125" bestFit="1" customWidth="1"/>
    <col min="8198" max="8199" width="13.5703125" bestFit="1" customWidth="1"/>
    <col min="8200" max="8200" width="14.140625" bestFit="1" customWidth="1"/>
    <col min="8449" max="8449" width="10" customWidth="1"/>
    <col min="8450" max="8450" width="14.7109375" bestFit="1" customWidth="1"/>
    <col min="8451" max="8451" width="14.42578125" bestFit="1" customWidth="1"/>
    <col min="8452" max="8453" width="14.5703125" bestFit="1" customWidth="1"/>
    <col min="8454" max="8455" width="13.5703125" bestFit="1" customWidth="1"/>
    <col min="8456" max="8456" width="14.140625" bestFit="1" customWidth="1"/>
    <col min="8705" max="8705" width="10" customWidth="1"/>
    <col min="8706" max="8706" width="14.7109375" bestFit="1" customWidth="1"/>
    <col min="8707" max="8707" width="14.42578125" bestFit="1" customWidth="1"/>
    <col min="8708" max="8709" width="14.5703125" bestFit="1" customWidth="1"/>
    <col min="8710" max="8711" width="13.5703125" bestFit="1" customWidth="1"/>
    <col min="8712" max="8712" width="14.140625" bestFit="1" customWidth="1"/>
    <col min="8961" max="8961" width="10" customWidth="1"/>
    <col min="8962" max="8962" width="14.7109375" bestFit="1" customWidth="1"/>
    <col min="8963" max="8963" width="14.42578125" bestFit="1" customWidth="1"/>
    <col min="8964" max="8965" width="14.5703125" bestFit="1" customWidth="1"/>
    <col min="8966" max="8967" width="13.5703125" bestFit="1" customWidth="1"/>
    <col min="8968" max="8968" width="14.140625" bestFit="1" customWidth="1"/>
    <col min="9217" max="9217" width="10" customWidth="1"/>
    <col min="9218" max="9218" width="14.7109375" bestFit="1" customWidth="1"/>
    <col min="9219" max="9219" width="14.42578125" bestFit="1" customWidth="1"/>
    <col min="9220" max="9221" width="14.5703125" bestFit="1" customWidth="1"/>
    <col min="9222" max="9223" width="13.5703125" bestFit="1" customWidth="1"/>
    <col min="9224" max="9224" width="14.140625" bestFit="1" customWidth="1"/>
    <col min="9473" max="9473" width="10" customWidth="1"/>
    <col min="9474" max="9474" width="14.7109375" bestFit="1" customWidth="1"/>
    <col min="9475" max="9475" width="14.42578125" bestFit="1" customWidth="1"/>
    <col min="9476" max="9477" width="14.5703125" bestFit="1" customWidth="1"/>
    <col min="9478" max="9479" width="13.5703125" bestFit="1" customWidth="1"/>
    <col min="9480" max="9480" width="14.140625" bestFit="1" customWidth="1"/>
    <col min="9729" max="9729" width="10" customWidth="1"/>
    <col min="9730" max="9730" width="14.7109375" bestFit="1" customWidth="1"/>
    <col min="9731" max="9731" width="14.42578125" bestFit="1" customWidth="1"/>
    <col min="9732" max="9733" width="14.5703125" bestFit="1" customWidth="1"/>
    <col min="9734" max="9735" width="13.5703125" bestFit="1" customWidth="1"/>
    <col min="9736" max="9736" width="14.140625" bestFit="1" customWidth="1"/>
    <col min="9985" max="9985" width="10" customWidth="1"/>
    <col min="9986" max="9986" width="14.7109375" bestFit="1" customWidth="1"/>
    <col min="9987" max="9987" width="14.42578125" bestFit="1" customWidth="1"/>
    <col min="9988" max="9989" width="14.5703125" bestFit="1" customWidth="1"/>
    <col min="9990" max="9991" width="13.5703125" bestFit="1" customWidth="1"/>
    <col min="9992" max="9992" width="14.140625" bestFit="1" customWidth="1"/>
    <col min="10241" max="10241" width="10" customWidth="1"/>
    <col min="10242" max="10242" width="14.7109375" bestFit="1" customWidth="1"/>
    <col min="10243" max="10243" width="14.42578125" bestFit="1" customWidth="1"/>
    <col min="10244" max="10245" width="14.5703125" bestFit="1" customWidth="1"/>
    <col min="10246" max="10247" width="13.5703125" bestFit="1" customWidth="1"/>
    <col min="10248" max="10248" width="14.140625" bestFit="1" customWidth="1"/>
    <col min="10497" max="10497" width="10" customWidth="1"/>
    <col min="10498" max="10498" width="14.7109375" bestFit="1" customWidth="1"/>
    <col min="10499" max="10499" width="14.42578125" bestFit="1" customWidth="1"/>
    <col min="10500" max="10501" width="14.5703125" bestFit="1" customWidth="1"/>
    <col min="10502" max="10503" width="13.5703125" bestFit="1" customWidth="1"/>
    <col min="10504" max="10504" width="14.140625" bestFit="1" customWidth="1"/>
    <col min="10753" max="10753" width="10" customWidth="1"/>
    <col min="10754" max="10754" width="14.7109375" bestFit="1" customWidth="1"/>
    <col min="10755" max="10755" width="14.42578125" bestFit="1" customWidth="1"/>
    <col min="10756" max="10757" width="14.5703125" bestFit="1" customWidth="1"/>
    <col min="10758" max="10759" width="13.5703125" bestFit="1" customWidth="1"/>
    <col min="10760" max="10760" width="14.140625" bestFit="1" customWidth="1"/>
    <col min="11009" max="11009" width="10" customWidth="1"/>
    <col min="11010" max="11010" width="14.7109375" bestFit="1" customWidth="1"/>
    <col min="11011" max="11011" width="14.42578125" bestFit="1" customWidth="1"/>
    <col min="11012" max="11013" width="14.5703125" bestFit="1" customWidth="1"/>
    <col min="11014" max="11015" width="13.5703125" bestFit="1" customWidth="1"/>
    <col min="11016" max="11016" width="14.140625" bestFit="1" customWidth="1"/>
    <col min="11265" max="11265" width="10" customWidth="1"/>
    <col min="11266" max="11266" width="14.7109375" bestFit="1" customWidth="1"/>
    <col min="11267" max="11267" width="14.42578125" bestFit="1" customWidth="1"/>
    <col min="11268" max="11269" width="14.5703125" bestFit="1" customWidth="1"/>
    <col min="11270" max="11271" width="13.5703125" bestFit="1" customWidth="1"/>
    <col min="11272" max="11272" width="14.140625" bestFit="1" customWidth="1"/>
    <col min="11521" max="11521" width="10" customWidth="1"/>
    <col min="11522" max="11522" width="14.7109375" bestFit="1" customWidth="1"/>
    <col min="11523" max="11523" width="14.42578125" bestFit="1" customWidth="1"/>
    <col min="11524" max="11525" width="14.5703125" bestFit="1" customWidth="1"/>
    <col min="11526" max="11527" width="13.5703125" bestFit="1" customWidth="1"/>
    <col min="11528" max="11528" width="14.140625" bestFit="1" customWidth="1"/>
    <col min="11777" max="11777" width="10" customWidth="1"/>
    <col min="11778" max="11778" width="14.7109375" bestFit="1" customWidth="1"/>
    <col min="11779" max="11779" width="14.42578125" bestFit="1" customWidth="1"/>
    <col min="11780" max="11781" width="14.5703125" bestFit="1" customWidth="1"/>
    <col min="11782" max="11783" width="13.5703125" bestFit="1" customWidth="1"/>
    <col min="11784" max="11784" width="14.140625" bestFit="1" customWidth="1"/>
    <col min="12033" max="12033" width="10" customWidth="1"/>
    <col min="12034" max="12034" width="14.7109375" bestFit="1" customWidth="1"/>
    <col min="12035" max="12035" width="14.42578125" bestFit="1" customWidth="1"/>
    <col min="12036" max="12037" width="14.5703125" bestFit="1" customWidth="1"/>
    <col min="12038" max="12039" width="13.5703125" bestFit="1" customWidth="1"/>
    <col min="12040" max="12040" width="14.140625" bestFit="1" customWidth="1"/>
    <col min="12289" max="12289" width="10" customWidth="1"/>
    <col min="12290" max="12290" width="14.7109375" bestFit="1" customWidth="1"/>
    <col min="12291" max="12291" width="14.42578125" bestFit="1" customWidth="1"/>
    <col min="12292" max="12293" width="14.5703125" bestFit="1" customWidth="1"/>
    <col min="12294" max="12295" width="13.5703125" bestFit="1" customWidth="1"/>
    <col min="12296" max="12296" width="14.140625" bestFit="1" customWidth="1"/>
    <col min="12545" max="12545" width="10" customWidth="1"/>
    <col min="12546" max="12546" width="14.7109375" bestFit="1" customWidth="1"/>
    <col min="12547" max="12547" width="14.42578125" bestFit="1" customWidth="1"/>
    <col min="12548" max="12549" width="14.5703125" bestFit="1" customWidth="1"/>
    <col min="12550" max="12551" width="13.5703125" bestFit="1" customWidth="1"/>
    <col min="12552" max="12552" width="14.140625" bestFit="1" customWidth="1"/>
    <col min="12801" max="12801" width="10" customWidth="1"/>
    <col min="12802" max="12802" width="14.7109375" bestFit="1" customWidth="1"/>
    <col min="12803" max="12803" width="14.42578125" bestFit="1" customWidth="1"/>
    <col min="12804" max="12805" width="14.5703125" bestFit="1" customWidth="1"/>
    <col min="12806" max="12807" width="13.5703125" bestFit="1" customWidth="1"/>
    <col min="12808" max="12808" width="14.140625" bestFit="1" customWidth="1"/>
    <col min="13057" max="13057" width="10" customWidth="1"/>
    <col min="13058" max="13058" width="14.7109375" bestFit="1" customWidth="1"/>
    <col min="13059" max="13059" width="14.42578125" bestFit="1" customWidth="1"/>
    <col min="13060" max="13061" width="14.5703125" bestFit="1" customWidth="1"/>
    <col min="13062" max="13063" width="13.5703125" bestFit="1" customWidth="1"/>
    <col min="13064" max="13064" width="14.140625" bestFit="1" customWidth="1"/>
    <col min="13313" max="13313" width="10" customWidth="1"/>
    <col min="13314" max="13314" width="14.7109375" bestFit="1" customWidth="1"/>
    <col min="13315" max="13315" width="14.42578125" bestFit="1" customWidth="1"/>
    <col min="13316" max="13317" width="14.5703125" bestFit="1" customWidth="1"/>
    <col min="13318" max="13319" width="13.5703125" bestFit="1" customWidth="1"/>
    <col min="13320" max="13320" width="14.140625" bestFit="1" customWidth="1"/>
    <col min="13569" max="13569" width="10" customWidth="1"/>
    <col min="13570" max="13570" width="14.7109375" bestFit="1" customWidth="1"/>
    <col min="13571" max="13571" width="14.42578125" bestFit="1" customWidth="1"/>
    <col min="13572" max="13573" width="14.5703125" bestFit="1" customWidth="1"/>
    <col min="13574" max="13575" width="13.5703125" bestFit="1" customWidth="1"/>
    <col min="13576" max="13576" width="14.140625" bestFit="1" customWidth="1"/>
    <col min="13825" max="13825" width="10" customWidth="1"/>
    <col min="13826" max="13826" width="14.7109375" bestFit="1" customWidth="1"/>
    <col min="13827" max="13827" width="14.42578125" bestFit="1" customWidth="1"/>
    <col min="13828" max="13829" width="14.5703125" bestFit="1" customWidth="1"/>
    <col min="13830" max="13831" width="13.5703125" bestFit="1" customWidth="1"/>
    <col min="13832" max="13832" width="14.140625" bestFit="1" customWidth="1"/>
    <col min="14081" max="14081" width="10" customWidth="1"/>
    <col min="14082" max="14082" width="14.7109375" bestFit="1" customWidth="1"/>
    <col min="14083" max="14083" width="14.42578125" bestFit="1" customWidth="1"/>
    <col min="14084" max="14085" width="14.5703125" bestFit="1" customWidth="1"/>
    <col min="14086" max="14087" width="13.5703125" bestFit="1" customWidth="1"/>
    <col min="14088" max="14088" width="14.140625" bestFit="1" customWidth="1"/>
    <col min="14337" max="14337" width="10" customWidth="1"/>
    <col min="14338" max="14338" width="14.7109375" bestFit="1" customWidth="1"/>
    <col min="14339" max="14339" width="14.42578125" bestFit="1" customWidth="1"/>
    <col min="14340" max="14341" width="14.5703125" bestFit="1" customWidth="1"/>
    <col min="14342" max="14343" width="13.5703125" bestFit="1" customWidth="1"/>
    <col min="14344" max="14344" width="14.140625" bestFit="1" customWidth="1"/>
    <col min="14593" max="14593" width="10" customWidth="1"/>
    <col min="14594" max="14594" width="14.7109375" bestFit="1" customWidth="1"/>
    <col min="14595" max="14595" width="14.42578125" bestFit="1" customWidth="1"/>
    <col min="14596" max="14597" width="14.5703125" bestFit="1" customWidth="1"/>
    <col min="14598" max="14599" width="13.5703125" bestFit="1" customWidth="1"/>
    <col min="14600" max="14600" width="14.140625" bestFit="1" customWidth="1"/>
    <col min="14849" max="14849" width="10" customWidth="1"/>
    <col min="14850" max="14850" width="14.7109375" bestFit="1" customWidth="1"/>
    <col min="14851" max="14851" width="14.42578125" bestFit="1" customWidth="1"/>
    <col min="14852" max="14853" width="14.5703125" bestFit="1" customWidth="1"/>
    <col min="14854" max="14855" width="13.5703125" bestFit="1" customWidth="1"/>
    <col min="14856" max="14856" width="14.140625" bestFit="1" customWidth="1"/>
    <col min="15105" max="15105" width="10" customWidth="1"/>
    <col min="15106" max="15106" width="14.7109375" bestFit="1" customWidth="1"/>
    <col min="15107" max="15107" width="14.42578125" bestFit="1" customWidth="1"/>
    <col min="15108" max="15109" width="14.5703125" bestFit="1" customWidth="1"/>
    <col min="15110" max="15111" width="13.5703125" bestFit="1" customWidth="1"/>
    <col min="15112" max="15112" width="14.140625" bestFit="1" customWidth="1"/>
    <col min="15361" max="15361" width="10" customWidth="1"/>
    <col min="15362" max="15362" width="14.7109375" bestFit="1" customWidth="1"/>
    <col min="15363" max="15363" width="14.42578125" bestFit="1" customWidth="1"/>
    <col min="15364" max="15365" width="14.5703125" bestFit="1" customWidth="1"/>
    <col min="15366" max="15367" width="13.5703125" bestFit="1" customWidth="1"/>
    <col min="15368" max="15368" width="14.140625" bestFit="1" customWidth="1"/>
    <col min="15617" max="15617" width="10" customWidth="1"/>
    <col min="15618" max="15618" width="14.7109375" bestFit="1" customWidth="1"/>
    <col min="15619" max="15619" width="14.42578125" bestFit="1" customWidth="1"/>
    <col min="15620" max="15621" width="14.5703125" bestFit="1" customWidth="1"/>
    <col min="15622" max="15623" width="13.5703125" bestFit="1" customWidth="1"/>
    <col min="15624" max="15624" width="14.140625" bestFit="1" customWidth="1"/>
    <col min="15873" max="15873" width="10" customWidth="1"/>
    <col min="15874" max="15874" width="14.7109375" bestFit="1" customWidth="1"/>
    <col min="15875" max="15875" width="14.42578125" bestFit="1" customWidth="1"/>
    <col min="15876" max="15877" width="14.5703125" bestFit="1" customWidth="1"/>
    <col min="15878" max="15879" width="13.5703125" bestFit="1" customWidth="1"/>
    <col min="15880" max="15880" width="14.140625" bestFit="1" customWidth="1"/>
    <col min="16129" max="16129" width="10" customWidth="1"/>
    <col min="16130" max="16130" width="14.7109375" bestFit="1" customWidth="1"/>
    <col min="16131" max="16131" width="14.42578125" bestFit="1" customWidth="1"/>
    <col min="16132" max="16133" width="14.5703125" bestFit="1" customWidth="1"/>
    <col min="16134" max="16135" width="13.5703125" bestFit="1" customWidth="1"/>
    <col min="16136" max="16136" width="14.140625" bestFit="1" customWidth="1"/>
  </cols>
  <sheetData>
    <row r="1" spans="1:8" x14ac:dyDescent="0.25">
      <c r="A1" s="13" t="s">
        <v>0</v>
      </c>
      <c r="B1" s="14" t="s">
        <v>72</v>
      </c>
      <c r="C1" s="14" t="s">
        <v>73</v>
      </c>
      <c r="D1" s="14" t="s">
        <v>74</v>
      </c>
      <c r="E1" s="14" t="s">
        <v>75</v>
      </c>
      <c r="F1" s="14" t="s">
        <v>76</v>
      </c>
      <c r="G1" s="14" t="s">
        <v>77</v>
      </c>
      <c r="H1" s="15" t="s">
        <v>69</v>
      </c>
    </row>
    <row r="2" spans="1:8" x14ac:dyDescent="0.25">
      <c r="A2" t="s">
        <v>1</v>
      </c>
      <c r="B2" s="16">
        <v>0</v>
      </c>
      <c r="C2" s="17">
        <v>0</v>
      </c>
      <c r="D2" s="17">
        <v>19000000</v>
      </c>
      <c r="E2" s="16">
        <v>0</v>
      </c>
      <c r="F2" s="18">
        <v>19000000</v>
      </c>
      <c r="G2" s="16">
        <v>0</v>
      </c>
      <c r="H2" s="1">
        <v>19000000</v>
      </c>
    </row>
    <row r="3" spans="1:8" x14ac:dyDescent="0.25">
      <c r="A3" t="s">
        <v>2</v>
      </c>
      <c r="B3" s="16">
        <v>0</v>
      </c>
      <c r="C3" s="17">
        <v>0</v>
      </c>
      <c r="D3" s="17">
        <v>19000000</v>
      </c>
      <c r="E3" s="16">
        <v>19000000</v>
      </c>
      <c r="F3" s="18">
        <v>0</v>
      </c>
      <c r="G3" s="16">
        <v>0</v>
      </c>
      <c r="H3" s="1">
        <v>0</v>
      </c>
    </row>
    <row r="4" spans="1:8" x14ac:dyDescent="0.25">
      <c r="A4" t="s">
        <v>3</v>
      </c>
      <c r="B4" s="16">
        <v>0</v>
      </c>
      <c r="C4" s="17">
        <v>0</v>
      </c>
      <c r="D4" s="17">
        <v>0</v>
      </c>
      <c r="E4" s="16">
        <v>1583333.33</v>
      </c>
      <c r="F4" s="18">
        <v>0</v>
      </c>
      <c r="G4" s="16">
        <v>1583333.33</v>
      </c>
      <c r="H4" s="1">
        <v>-1583333.33</v>
      </c>
    </row>
    <row r="5" spans="1:8" x14ac:dyDescent="0.25">
      <c r="A5" t="s">
        <v>4</v>
      </c>
      <c r="B5" s="16">
        <v>0</v>
      </c>
      <c r="C5" s="17">
        <v>0</v>
      </c>
      <c r="D5" s="17">
        <v>25600000</v>
      </c>
      <c r="E5" s="16">
        <v>0</v>
      </c>
      <c r="F5" s="18">
        <v>25600000</v>
      </c>
      <c r="G5" s="16">
        <v>0</v>
      </c>
      <c r="H5" s="1">
        <v>25600000</v>
      </c>
    </row>
    <row r="6" spans="1:8" x14ac:dyDescent="0.25">
      <c r="A6" t="s">
        <v>78</v>
      </c>
      <c r="B6" s="16">
        <v>5125</v>
      </c>
      <c r="C6" s="17">
        <v>0</v>
      </c>
      <c r="D6" s="17">
        <v>0</v>
      </c>
      <c r="E6" s="16">
        <v>5125</v>
      </c>
      <c r="F6" s="18">
        <v>0</v>
      </c>
      <c r="G6" s="16">
        <v>0</v>
      </c>
      <c r="H6" s="1">
        <v>0</v>
      </c>
    </row>
    <row r="7" spans="1:8" x14ac:dyDescent="0.25">
      <c r="A7" t="s">
        <v>5</v>
      </c>
      <c r="B7" s="16">
        <v>0</v>
      </c>
      <c r="C7" s="17">
        <v>0</v>
      </c>
      <c r="D7" s="17">
        <v>50048370.57</v>
      </c>
      <c r="E7" s="16">
        <v>50048370.57</v>
      </c>
      <c r="F7" s="18">
        <v>0</v>
      </c>
      <c r="G7" s="16">
        <v>0</v>
      </c>
      <c r="H7" s="1">
        <v>0</v>
      </c>
    </row>
    <row r="8" spans="1:8" x14ac:dyDescent="0.25">
      <c r="A8" t="s">
        <v>79</v>
      </c>
      <c r="B8" s="16">
        <v>0</v>
      </c>
      <c r="C8" s="17">
        <v>0</v>
      </c>
      <c r="D8" s="17">
        <v>4325685</v>
      </c>
      <c r="E8" s="16">
        <v>0</v>
      </c>
      <c r="F8" s="18">
        <v>4325685</v>
      </c>
      <c r="G8" s="16">
        <v>0</v>
      </c>
      <c r="H8" s="1">
        <v>4325685</v>
      </c>
    </row>
    <row r="9" spans="1:8" x14ac:dyDescent="0.25">
      <c r="A9" t="s">
        <v>6</v>
      </c>
      <c r="B9" s="16">
        <v>3809.04</v>
      </c>
      <c r="C9" s="17">
        <v>0</v>
      </c>
      <c r="D9" s="17">
        <v>97200000</v>
      </c>
      <c r="E9" s="16">
        <v>97203809.040000007</v>
      </c>
      <c r="F9" s="18">
        <v>0</v>
      </c>
      <c r="G9" s="16">
        <v>0</v>
      </c>
      <c r="H9" s="1">
        <v>0</v>
      </c>
    </row>
    <row r="10" spans="1:8" x14ac:dyDescent="0.25">
      <c r="A10" t="s">
        <v>7</v>
      </c>
      <c r="B10" s="16">
        <v>27224</v>
      </c>
      <c r="C10" s="17">
        <v>0</v>
      </c>
      <c r="D10" s="17">
        <v>37611</v>
      </c>
      <c r="E10" s="16">
        <v>19397</v>
      </c>
      <c r="F10" s="18">
        <v>45438</v>
      </c>
      <c r="G10" s="16">
        <v>0</v>
      </c>
      <c r="H10" s="1">
        <v>45438</v>
      </c>
    </row>
    <row r="11" spans="1:8" x14ac:dyDescent="0.25">
      <c r="A11" t="s">
        <v>8</v>
      </c>
      <c r="B11" s="16">
        <v>0</v>
      </c>
      <c r="C11" s="17">
        <v>0</v>
      </c>
      <c r="D11" s="17">
        <v>46000000</v>
      </c>
      <c r="E11" s="16">
        <v>7000000</v>
      </c>
      <c r="F11" s="18">
        <v>39000000</v>
      </c>
      <c r="G11" s="16">
        <v>0</v>
      </c>
      <c r="H11" s="1">
        <v>39000000</v>
      </c>
    </row>
    <row r="12" spans="1:8" x14ac:dyDescent="0.25">
      <c r="A12" t="s">
        <v>9</v>
      </c>
      <c r="B12" s="16">
        <v>958046.27</v>
      </c>
      <c r="C12" s="17">
        <v>0</v>
      </c>
      <c r="D12" s="17">
        <v>104238347.45</v>
      </c>
      <c r="E12" s="16">
        <v>104990598.41</v>
      </c>
      <c r="F12" s="18">
        <v>205795.31</v>
      </c>
      <c r="G12" s="16">
        <v>0</v>
      </c>
      <c r="H12" s="1">
        <v>205795.31</v>
      </c>
    </row>
    <row r="13" spans="1:8" x14ac:dyDescent="0.25">
      <c r="A13" t="s">
        <v>10</v>
      </c>
      <c r="B13" s="16">
        <v>0</v>
      </c>
      <c r="C13" s="17">
        <v>0</v>
      </c>
      <c r="D13" s="17">
        <v>44650096.600000001</v>
      </c>
      <c r="E13" s="16">
        <v>44650096.600000001</v>
      </c>
      <c r="F13" s="18">
        <v>0</v>
      </c>
      <c r="G13" s="16">
        <v>0</v>
      </c>
      <c r="H13" s="1">
        <v>0</v>
      </c>
    </row>
    <row r="14" spans="1:8" x14ac:dyDescent="0.25">
      <c r="A14" t="s">
        <v>11</v>
      </c>
      <c r="B14" s="16">
        <v>0</v>
      </c>
      <c r="C14" s="17">
        <v>0</v>
      </c>
      <c r="D14" s="17">
        <v>13336500</v>
      </c>
      <c r="E14" s="16">
        <v>0</v>
      </c>
      <c r="F14" s="18">
        <v>13336500</v>
      </c>
      <c r="G14" s="16">
        <v>0</v>
      </c>
      <c r="H14" s="1">
        <v>13336500</v>
      </c>
    </row>
    <row r="15" spans="1:8" x14ac:dyDescent="0.25">
      <c r="A15" t="s">
        <v>12</v>
      </c>
      <c r="B15" s="16">
        <v>0</v>
      </c>
      <c r="C15" s="17">
        <v>99580</v>
      </c>
      <c r="D15" s="17">
        <v>0</v>
      </c>
      <c r="E15" s="16">
        <v>0</v>
      </c>
      <c r="F15" s="18">
        <v>0</v>
      </c>
      <c r="G15" s="16">
        <v>99580</v>
      </c>
      <c r="H15" s="1">
        <v>-99580</v>
      </c>
    </row>
    <row r="16" spans="1:8" x14ac:dyDescent="0.25">
      <c r="A16" t="s">
        <v>13</v>
      </c>
      <c r="B16" s="16">
        <v>0</v>
      </c>
      <c r="C16" s="17">
        <v>399853.94</v>
      </c>
      <c r="D16" s="17">
        <v>0</v>
      </c>
      <c r="E16" s="16">
        <v>0</v>
      </c>
      <c r="F16" s="18">
        <v>0</v>
      </c>
      <c r="G16" s="16">
        <v>399853.94</v>
      </c>
      <c r="H16" s="1">
        <v>-399853.94</v>
      </c>
    </row>
    <row r="17" spans="1:8" x14ac:dyDescent="0.25">
      <c r="A17" t="s">
        <v>14</v>
      </c>
      <c r="B17" s="16">
        <v>0</v>
      </c>
      <c r="C17" s="17">
        <v>494770.37</v>
      </c>
      <c r="D17" s="17">
        <v>48894770.369999997</v>
      </c>
      <c r="E17" s="16">
        <v>142698999.84</v>
      </c>
      <c r="F17" s="18">
        <v>0</v>
      </c>
      <c r="G17" s="16">
        <v>94298999.840000004</v>
      </c>
      <c r="H17" s="1">
        <v>-94298999.840000004</v>
      </c>
    </row>
    <row r="18" spans="1:8" x14ac:dyDescent="0.25">
      <c r="A18" t="s">
        <v>15</v>
      </c>
      <c r="B18" s="16">
        <v>0</v>
      </c>
      <c r="C18" s="17">
        <v>0</v>
      </c>
      <c r="D18" s="17">
        <v>31329674.149999999</v>
      </c>
      <c r="E18" s="16">
        <v>31329674.149999999</v>
      </c>
      <c r="F18" s="18">
        <v>0</v>
      </c>
      <c r="G18" s="16">
        <v>0</v>
      </c>
      <c r="H18" s="1">
        <v>0</v>
      </c>
    </row>
    <row r="19" spans="1:8" x14ac:dyDescent="0.25">
      <c r="A19" t="s">
        <v>16</v>
      </c>
      <c r="B19" s="16">
        <v>0</v>
      </c>
      <c r="C19" s="17">
        <v>0</v>
      </c>
      <c r="D19" s="17">
        <v>10020000</v>
      </c>
      <c r="E19" s="16">
        <v>10020000</v>
      </c>
      <c r="F19" s="18">
        <v>0</v>
      </c>
      <c r="G19" s="16">
        <v>0</v>
      </c>
      <c r="H19" s="1">
        <v>0</v>
      </c>
    </row>
    <row r="20" spans="1:8" x14ac:dyDescent="0.25">
      <c r="A20" t="s">
        <v>17</v>
      </c>
      <c r="B20" s="16">
        <v>0</v>
      </c>
      <c r="C20" s="17">
        <v>0</v>
      </c>
      <c r="D20" s="17">
        <v>43011</v>
      </c>
      <c r="E20" s="16">
        <v>43011</v>
      </c>
      <c r="F20" s="18">
        <v>0</v>
      </c>
      <c r="G20" s="16">
        <v>0</v>
      </c>
      <c r="H20" s="1">
        <v>0</v>
      </c>
    </row>
    <row r="21" spans="1:8" x14ac:dyDescent="0.25">
      <c r="A21" t="s">
        <v>18</v>
      </c>
      <c r="B21" s="16">
        <v>0</v>
      </c>
      <c r="C21" s="17">
        <v>0</v>
      </c>
      <c r="D21" s="17">
        <v>50048370.700000003</v>
      </c>
      <c r="E21" s="16">
        <v>0</v>
      </c>
      <c r="F21" s="18">
        <v>50048370.700000003</v>
      </c>
      <c r="G21" s="16">
        <v>0</v>
      </c>
      <c r="H21" s="1">
        <v>50048370.700000003</v>
      </c>
    </row>
    <row r="22" spans="1:8" x14ac:dyDescent="0.25">
      <c r="A22" t="s">
        <v>19</v>
      </c>
      <c r="B22" s="16">
        <v>0</v>
      </c>
      <c r="C22" s="17">
        <v>0</v>
      </c>
      <c r="D22" s="17">
        <v>1583333.33</v>
      </c>
      <c r="E22" s="16">
        <v>0</v>
      </c>
      <c r="F22" s="18">
        <v>1583333.33</v>
      </c>
      <c r="G22" s="16">
        <v>0</v>
      </c>
      <c r="H22" s="1">
        <v>1583333.33</v>
      </c>
    </row>
    <row r="23" spans="1:8" x14ac:dyDescent="0.25">
      <c r="A23" t="s">
        <v>20</v>
      </c>
      <c r="B23" s="16">
        <v>0</v>
      </c>
      <c r="C23" s="17">
        <v>0</v>
      </c>
      <c r="D23" s="17">
        <v>78582500</v>
      </c>
      <c r="E23" s="16">
        <v>0</v>
      </c>
      <c r="F23" s="18">
        <v>78582500</v>
      </c>
      <c r="G23" s="16">
        <v>0</v>
      </c>
      <c r="H23" s="1">
        <v>78582500</v>
      </c>
    </row>
    <row r="24" spans="1:8" x14ac:dyDescent="0.25">
      <c r="A24" t="s">
        <v>21</v>
      </c>
      <c r="B24" s="16">
        <v>0</v>
      </c>
      <c r="C24" s="17">
        <v>0</v>
      </c>
      <c r="D24" s="17">
        <v>9302.6299999999992</v>
      </c>
      <c r="E24" s="16">
        <v>0</v>
      </c>
      <c r="F24" s="18">
        <v>9302.6299999999992</v>
      </c>
      <c r="G24" s="16">
        <v>0</v>
      </c>
      <c r="H24" s="1">
        <v>9302.6299999999992</v>
      </c>
    </row>
    <row r="25" spans="1:8" x14ac:dyDescent="0.25">
      <c r="A25" t="s">
        <v>22</v>
      </c>
      <c r="B25" s="16">
        <v>0</v>
      </c>
      <c r="C25" s="17">
        <v>0</v>
      </c>
      <c r="D25" s="17">
        <v>6325.36</v>
      </c>
      <c r="E25" s="16">
        <v>0</v>
      </c>
      <c r="F25" s="18">
        <v>6325.36</v>
      </c>
      <c r="G25" s="16">
        <v>0</v>
      </c>
      <c r="H25" s="1">
        <v>6325.36</v>
      </c>
    </row>
    <row r="26" spans="1:8" x14ac:dyDescent="0.25">
      <c r="A26" t="s">
        <v>23</v>
      </c>
      <c r="B26" s="16">
        <v>0</v>
      </c>
      <c r="C26" s="17">
        <v>0</v>
      </c>
      <c r="D26" s="17">
        <v>0</v>
      </c>
      <c r="E26" s="16">
        <v>50048370.700000003</v>
      </c>
      <c r="F26" s="18">
        <v>0</v>
      </c>
      <c r="G26" s="16">
        <v>50048370.700000003</v>
      </c>
      <c r="H26" s="1">
        <v>-50048370.700000003</v>
      </c>
    </row>
    <row r="27" spans="1:8" x14ac:dyDescent="0.25">
      <c r="A27" t="s">
        <v>24</v>
      </c>
      <c r="B27" s="16">
        <v>0</v>
      </c>
      <c r="C27" s="17">
        <v>0</v>
      </c>
      <c r="D27" s="17">
        <v>0</v>
      </c>
      <c r="E27" s="16">
        <v>80999999.989999995</v>
      </c>
      <c r="F27" s="18">
        <v>0</v>
      </c>
      <c r="G27" s="16">
        <v>80999999.989999995</v>
      </c>
      <c r="H27" s="1">
        <v>-80999999.989999995</v>
      </c>
    </row>
    <row r="28" spans="1:8" x14ac:dyDescent="0.25">
      <c r="A28" t="s">
        <v>25</v>
      </c>
      <c r="B28" s="16">
        <v>0</v>
      </c>
      <c r="C28" s="17">
        <v>0</v>
      </c>
      <c r="D28" s="17">
        <v>0</v>
      </c>
      <c r="E28" s="16">
        <v>4325685</v>
      </c>
      <c r="F28" s="18">
        <v>0</v>
      </c>
      <c r="G28" s="16">
        <v>4325685</v>
      </c>
      <c r="H28" s="1">
        <v>-4325685</v>
      </c>
    </row>
    <row r="29" spans="1:8" x14ac:dyDescent="0.25">
      <c r="A29" t="s">
        <v>26</v>
      </c>
      <c r="B29" s="16">
        <v>0</v>
      </c>
      <c r="C29" s="17">
        <v>0</v>
      </c>
      <c r="D29" s="17">
        <v>0</v>
      </c>
      <c r="E29" s="16">
        <v>3.53</v>
      </c>
      <c r="F29" s="18">
        <v>0</v>
      </c>
      <c r="G29" s="16">
        <v>3.53</v>
      </c>
      <c r="H29" s="1">
        <v>-3.53</v>
      </c>
    </row>
    <row r="30" spans="1:8" x14ac:dyDescent="0.25">
      <c r="A30" t="s">
        <v>27</v>
      </c>
      <c r="B30" s="16">
        <v>0</v>
      </c>
      <c r="C30" s="17">
        <v>0</v>
      </c>
      <c r="D30" s="17">
        <v>12576</v>
      </c>
      <c r="E30" s="16">
        <v>0</v>
      </c>
      <c r="F30" s="18">
        <v>12576</v>
      </c>
      <c r="G30" s="16">
        <v>0</v>
      </c>
      <c r="H30" s="1">
        <v>12576</v>
      </c>
    </row>
    <row r="33" spans="5:5" x14ac:dyDescent="0.25">
      <c r="E33" s="23">
        <f>+E18+E26+E27+B9-H9</f>
        <v>162381853.87999997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pane ySplit="1" topLeftCell="A2" activePane="bottomLeft" state="frozen"/>
      <selection pane="bottomLeft" activeCell="D20" sqref="D20"/>
    </sheetView>
  </sheetViews>
  <sheetFormatPr defaultRowHeight="15" x14ac:dyDescent="0.25"/>
  <cols>
    <col min="1" max="1" width="6.28515625" bestFit="1" customWidth="1"/>
    <col min="2" max="2" width="14.7109375" bestFit="1" customWidth="1"/>
    <col min="3" max="3" width="14.42578125" bestFit="1" customWidth="1"/>
    <col min="4" max="4" width="14.5703125" bestFit="1" customWidth="1"/>
    <col min="5" max="5" width="15.28515625" bestFit="1" customWidth="1"/>
    <col min="6" max="7" width="14.5703125" bestFit="1" customWidth="1"/>
    <col min="8" max="8" width="15.140625" bestFit="1" customWidth="1"/>
    <col min="257" max="257" width="6.28515625" bestFit="1" customWidth="1"/>
    <col min="258" max="258" width="14.7109375" bestFit="1" customWidth="1"/>
    <col min="259" max="259" width="14.42578125" bestFit="1" customWidth="1"/>
    <col min="260" max="263" width="14.5703125" bestFit="1" customWidth="1"/>
    <col min="264" max="264" width="15.140625" bestFit="1" customWidth="1"/>
    <col min="513" max="513" width="6.28515625" bestFit="1" customWidth="1"/>
    <col min="514" max="514" width="14.7109375" bestFit="1" customWidth="1"/>
    <col min="515" max="515" width="14.42578125" bestFit="1" customWidth="1"/>
    <col min="516" max="519" width="14.5703125" bestFit="1" customWidth="1"/>
    <col min="520" max="520" width="15.140625" bestFit="1" customWidth="1"/>
    <col min="769" max="769" width="6.28515625" bestFit="1" customWidth="1"/>
    <col min="770" max="770" width="14.7109375" bestFit="1" customWidth="1"/>
    <col min="771" max="771" width="14.42578125" bestFit="1" customWidth="1"/>
    <col min="772" max="775" width="14.5703125" bestFit="1" customWidth="1"/>
    <col min="776" max="776" width="15.140625" bestFit="1" customWidth="1"/>
    <col min="1025" max="1025" width="6.28515625" bestFit="1" customWidth="1"/>
    <col min="1026" max="1026" width="14.7109375" bestFit="1" customWidth="1"/>
    <col min="1027" max="1027" width="14.42578125" bestFit="1" customWidth="1"/>
    <col min="1028" max="1031" width="14.5703125" bestFit="1" customWidth="1"/>
    <col min="1032" max="1032" width="15.140625" bestFit="1" customWidth="1"/>
    <col min="1281" max="1281" width="6.28515625" bestFit="1" customWidth="1"/>
    <col min="1282" max="1282" width="14.7109375" bestFit="1" customWidth="1"/>
    <col min="1283" max="1283" width="14.42578125" bestFit="1" customWidth="1"/>
    <col min="1284" max="1287" width="14.5703125" bestFit="1" customWidth="1"/>
    <col min="1288" max="1288" width="15.140625" bestFit="1" customWidth="1"/>
    <col min="1537" max="1537" width="6.28515625" bestFit="1" customWidth="1"/>
    <col min="1538" max="1538" width="14.7109375" bestFit="1" customWidth="1"/>
    <col min="1539" max="1539" width="14.42578125" bestFit="1" customWidth="1"/>
    <col min="1540" max="1543" width="14.5703125" bestFit="1" customWidth="1"/>
    <col min="1544" max="1544" width="15.140625" bestFit="1" customWidth="1"/>
    <col min="1793" max="1793" width="6.28515625" bestFit="1" customWidth="1"/>
    <col min="1794" max="1794" width="14.7109375" bestFit="1" customWidth="1"/>
    <col min="1795" max="1795" width="14.42578125" bestFit="1" customWidth="1"/>
    <col min="1796" max="1799" width="14.5703125" bestFit="1" customWidth="1"/>
    <col min="1800" max="1800" width="15.140625" bestFit="1" customWidth="1"/>
    <col min="2049" max="2049" width="6.28515625" bestFit="1" customWidth="1"/>
    <col min="2050" max="2050" width="14.7109375" bestFit="1" customWidth="1"/>
    <col min="2051" max="2051" width="14.42578125" bestFit="1" customWidth="1"/>
    <col min="2052" max="2055" width="14.5703125" bestFit="1" customWidth="1"/>
    <col min="2056" max="2056" width="15.140625" bestFit="1" customWidth="1"/>
    <col min="2305" max="2305" width="6.28515625" bestFit="1" customWidth="1"/>
    <col min="2306" max="2306" width="14.7109375" bestFit="1" customWidth="1"/>
    <col min="2307" max="2307" width="14.42578125" bestFit="1" customWidth="1"/>
    <col min="2308" max="2311" width="14.5703125" bestFit="1" customWidth="1"/>
    <col min="2312" max="2312" width="15.140625" bestFit="1" customWidth="1"/>
    <col min="2561" max="2561" width="6.28515625" bestFit="1" customWidth="1"/>
    <col min="2562" max="2562" width="14.7109375" bestFit="1" customWidth="1"/>
    <col min="2563" max="2563" width="14.42578125" bestFit="1" customWidth="1"/>
    <col min="2564" max="2567" width="14.5703125" bestFit="1" customWidth="1"/>
    <col min="2568" max="2568" width="15.140625" bestFit="1" customWidth="1"/>
    <col min="2817" max="2817" width="6.28515625" bestFit="1" customWidth="1"/>
    <col min="2818" max="2818" width="14.7109375" bestFit="1" customWidth="1"/>
    <col min="2819" max="2819" width="14.42578125" bestFit="1" customWidth="1"/>
    <col min="2820" max="2823" width="14.5703125" bestFit="1" customWidth="1"/>
    <col min="2824" max="2824" width="15.140625" bestFit="1" customWidth="1"/>
    <col min="3073" max="3073" width="6.28515625" bestFit="1" customWidth="1"/>
    <col min="3074" max="3074" width="14.7109375" bestFit="1" customWidth="1"/>
    <col min="3075" max="3075" width="14.42578125" bestFit="1" customWidth="1"/>
    <col min="3076" max="3079" width="14.5703125" bestFit="1" customWidth="1"/>
    <col min="3080" max="3080" width="15.140625" bestFit="1" customWidth="1"/>
    <col min="3329" max="3329" width="6.28515625" bestFit="1" customWidth="1"/>
    <col min="3330" max="3330" width="14.7109375" bestFit="1" customWidth="1"/>
    <col min="3331" max="3331" width="14.42578125" bestFit="1" customWidth="1"/>
    <col min="3332" max="3335" width="14.5703125" bestFit="1" customWidth="1"/>
    <col min="3336" max="3336" width="15.140625" bestFit="1" customWidth="1"/>
    <col min="3585" max="3585" width="6.28515625" bestFit="1" customWidth="1"/>
    <col min="3586" max="3586" width="14.7109375" bestFit="1" customWidth="1"/>
    <col min="3587" max="3587" width="14.42578125" bestFit="1" customWidth="1"/>
    <col min="3588" max="3591" width="14.5703125" bestFit="1" customWidth="1"/>
    <col min="3592" max="3592" width="15.140625" bestFit="1" customWidth="1"/>
    <col min="3841" max="3841" width="6.28515625" bestFit="1" customWidth="1"/>
    <col min="3842" max="3842" width="14.7109375" bestFit="1" customWidth="1"/>
    <col min="3843" max="3843" width="14.42578125" bestFit="1" customWidth="1"/>
    <col min="3844" max="3847" width="14.5703125" bestFit="1" customWidth="1"/>
    <col min="3848" max="3848" width="15.140625" bestFit="1" customWidth="1"/>
    <col min="4097" max="4097" width="6.28515625" bestFit="1" customWidth="1"/>
    <col min="4098" max="4098" width="14.7109375" bestFit="1" customWidth="1"/>
    <col min="4099" max="4099" width="14.42578125" bestFit="1" customWidth="1"/>
    <col min="4100" max="4103" width="14.5703125" bestFit="1" customWidth="1"/>
    <col min="4104" max="4104" width="15.140625" bestFit="1" customWidth="1"/>
    <col min="4353" max="4353" width="6.28515625" bestFit="1" customWidth="1"/>
    <col min="4354" max="4354" width="14.7109375" bestFit="1" customWidth="1"/>
    <col min="4355" max="4355" width="14.42578125" bestFit="1" customWidth="1"/>
    <col min="4356" max="4359" width="14.5703125" bestFit="1" customWidth="1"/>
    <col min="4360" max="4360" width="15.140625" bestFit="1" customWidth="1"/>
    <col min="4609" max="4609" width="6.28515625" bestFit="1" customWidth="1"/>
    <col min="4610" max="4610" width="14.7109375" bestFit="1" customWidth="1"/>
    <col min="4611" max="4611" width="14.42578125" bestFit="1" customWidth="1"/>
    <col min="4612" max="4615" width="14.5703125" bestFit="1" customWidth="1"/>
    <col min="4616" max="4616" width="15.140625" bestFit="1" customWidth="1"/>
    <col min="4865" max="4865" width="6.28515625" bestFit="1" customWidth="1"/>
    <col min="4866" max="4866" width="14.7109375" bestFit="1" customWidth="1"/>
    <col min="4867" max="4867" width="14.42578125" bestFit="1" customWidth="1"/>
    <col min="4868" max="4871" width="14.5703125" bestFit="1" customWidth="1"/>
    <col min="4872" max="4872" width="15.140625" bestFit="1" customWidth="1"/>
    <col min="5121" max="5121" width="6.28515625" bestFit="1" customWidth="1"/>
    <col min="5122" max="5122" width="14.7109375" bestFit="1" customWidth="1"/>
    <col min="5123" max="5123" width="14.42578125" bestFit="1" customWidth="1"/>
    <col min="5124" max="5127" width="14.5703125" bestFit="1" customWidth="1"/>
    <col min="5128" max="5128" width="15.140625" bestFit="1" customWidth="1"/>
    <col min="5377" max="5377" width="6.28515625" bestFit="1" customWidth="1"/>
    <col min="5378" max="5378" width="14.7109375" bestFit="1" customWidth="1"/>
    <col min="5379" max="5379" width="14.42578125" bestFit="1" customWidth="1"/>
    <col min="5380" max="5383" width="14.5703125" bestFit="1" customWidth="1"/>
    <col min="5384" max="5384" width="15.140625" bestFit="1" customWidth="1"/>
    <col min="5633" max="5633" width="6.28515625" bestFit="1" customWidth="1"/>
    <col min="5634" max="5634" width="14.7109375" bestFit="1" customWidth="1"/>
    <col min="5635" max="5635" width="14.42578125" bestFit="1" customWidth="1"/>
    <col min="5636" max="5639" width="14.5703125" bestFit="1" customWidth="1"/>
    <col min="5640" max="5640" width="15.140625" bestFit="1" customWidth="1"/>
    <col min="5889" max="5889" width="6.28515625" bestFit="1" customWidth="1"/>
    <col min="5890" max="5890" width="14.7109375" bestFit="1" customWidth="1"/>
    <col min="5891" max="5891" width="14.42578125" bestFit="1" customWidth="1"/>
    <col min="5892" max="5895" width="14.5703125" bestFit="1" customWidth="1"/>
    <col min="5896" max="5896" width="15.140625" bestFit="1" customWidth="1"/>
    <col min="6145" max="6145" width="6.28515625" bestFit="1" customWidth="1"/>
    <col min="6146" max="6146" width="14.7109375" bestFit="1" customWidth="1"/>
    <col min="6147" max="6147" width="14.42578125" bestFit="1" customWidth="1"/>
    <col min="6148" max="6151" width="14.5703125" bestFit="1" customWidth="1"/>
    <col min="6152" max="6152" width="15.140625" bestFit="1" customWidth="1"/>
    <col min="6401" max="6401" width="6.28515625" bestFit="1" customWidth="1"/>
    <col min="6402" max="6402" width="14.7109375" bestFit="1" customWidth="1"/>
    <col min="6403" max="6403" width="14.42578125" bestFit="1" customWidth="1"/>
    <col min="6404" max="6407" width="14.5703125" bestFit="1" customWidth="1"/>
    <col min="6408" max="6408" width="15.140625" bestFit="1" customWidth="1"/>
    <col min="6657" max="6657" width="6.28515625" bestFit="1" customWidth="1"/>
    <col min="6658" max="6658" width="14.7109375" bestFit="1" customWidth="1"/>
    <col min="6659" max="6659" width="14.42578125" bestFit="1" customWidth="1"/>
    <col min="6660" max="6663" width="14.5703125" bestFit="1" customWidth="1"/>
    <col min="6664" max="6664" width="15.140625" bestFit="1" customWidth="1"/>
    <col min="6913" max="6913" width="6.28515625" bestFit="1" customWidth="1"/>
    <col min="6914" max="6914" width="14.7109375" bestFit="1" customWidth="1"/>
    <col min="6915" max="6915" width="14.42578125" bestFit="1" customWidth="1"/>
    <col min="6916" max="6919" width="14.5703125" bestFit="1" customWidth="1"/>
    <col min="6920" max="6920" width="15.140625" bestFit="1" customWidth="1"/>
    <col min="7169" max="7169" width="6.28515625" bestFit="1" customWidth="1"/>
    <col min="7170" max="7170" width="14.7109375" bestFit="1" customWidth="1"/>
    <col min="7171" max="7171" width="14.42578125" bestFit="1" customWidth="1"/>
    <col min="7172" max="7175" width="14.5703125" bestFit="1" customWidth="1"/>
    <col min="7176" max="7176" width="15.140625" bestFit="1" customWidth="1"/>
    <col min="7425" max="7425" width="6.28515625" bestFit="1" customWidth="1"/>
    <col min="7426" max="7426" width="14.7109375" bestFit="1" customWidth="1"/>
    <col min="7427" max="7427" width="14.42578125" bestFit="1" customWidth="1"/>
    <col min="7428" max="7431" width="14.5703125" bestFit="1" customWidth="1"/>
    <col min="7432" max="7432" width="15.140625" bestFit="1" customWidth="1"/>
    <col min="7681" max="7681" width="6.28515625" bestFit="1" customWidth="1"/>
    <col min="7682" max="7682" width="14.7109375" bestFit="1" customWidth="1"/>
    <col min="7683" max="7683" width="14.42578125" bestFit="1" customWidth="1"/>
    <col min="7684" max="7687" width="14.5703125" bestFit="1" customWidth="1"/>
    <col min="7688" max="7688" width="15.140625" bestFit="1" customWidth="1"/>
    <col min="7937" max="7937" width="6.28515625" bestFit="1" customWidth="1"/>
    <col min="7938" max="7938" width="14.7109375" bestFit="1" customWidth="1"/>
    <col min="7939" max="7939" width="14.42578125" bestFit="1" customWidth="1"/>
    <col min="7940" max="7943" width="14.5703125" bestFit="1" customWidth="1"/>
    <col min="7944" max="7944" width="15.140625" bestFit="1" customWidth="1"/>
    <col min="8193" max="8193" width="6.28515625" bestFit="1" customWidth="1"/>
    <col min="8194" max="8194" width="14.7109375" bestFit="1" customWidth="1"/>
    <col min="8195" max="8195" width="14.42578125" bestFit="1" customWidth="1"/>
    <col min="8196" max="8199" width="14.5703125" bestFit="1" customWidth="1"/>
    <col min="8200" max="8200" width="15.140625" bestFit="1" customWidth="1"/>
    <col min="8449" max="8449" width="6.28515625" bestFit="1" customWidth="1"/>
    <col min="8450" max="8450" width="14.7109375" bestFit="1" customWidth="1"/>
    <col min="8451" max="8451" width="14.42578125" bestFit="1" customWidth="1"/>
    <col min="8452" max="8455" width="14.5703125" bestFit="1" customWidth="1"/>
    <col min="8456" max="8456" width="15.140625" bestFit="1" customWidth="1"/>
    <col min="8705" max="8705" width="6.28515625" bestFit="1" customWidth="1"/>
    <col min="8706" max="8706" width="14.7109375" bestFit="1" customWidth="1"/>
    <col min="8707" max="8707" width="14.42578125" bestFit="1" customWidth="1"/>
    <col min="8708" max="8711" width="14.5703125" bestFit="1" customWidth="1"/>
    <col min="8712" max="8712" width="15.140625" bestFit="1" customWidth="1"/>
    <col min="8961" max="8961" width="6.28515625" bestFit="1" customWidth="1"/>
    <col min="8962" max="8962" width="14.7109375" bestFit="1" customWidth="1"/>
    <col min="8963" max="8963" width="14.42578125" bestFit="1" customWidth="1"/>
    <col min="8964" max="8967" width="14.5703125" bestFit="1" customWidth="1"/>
    <col min="8968" max="8968" width="15.140625" bestFit="1" customWidth="1"/>
    <col min="9217" max="9217" width="6.28515625" bestFit="1" customWidth="1"/>
    <col min="9218" max="9218" width="14.7109375" bestFit="1" customWidth="1"/>
    <col min="9219" max="9219" width="14.42578125" bestFit="1" customWidth="1"/>
    <col min="9220" max="9223" width="14.5703125" bestFit="1" customWidth="1"/>
    <col min="9224" max="9224" width="15.140625" bestFit="1" customWidth="1"/>
    <col min="9473" max="9473" width="6.28515625" bestFit="1" customWidth="1"/>
    <col min="9474" max="9474" width="14.7109375" bestFit="1" customWidth="1"/>
    <col min="9475" max="9475" width="14.42578125" bestFit="1" customWidth="1"/>
    <col min="9476" max="9479" width="14.5703125" bestFit="1" customWidth="1"/>
    <col min="9480" max="9480" width="15.140625" bestFit="1" customWidth="1"/>
    <col min="9729" max="9729" width="6.28515625" bestFit="1" customWidth="1"/>
    <col min="9730" max="9730" width="14.7109375" bestFit="1" customWidth="1"/>
    <col min="9731" max="9731" width="14.42578125" bestFit="1" customWidth="1"/>
    <col min="9732" max="9735" width="14.5703125" bestFit="1" customWidth="1"/>
    <col min="9736" max="9736" width="15.140625" bestFit="1" customWidth="1"/>
    <col min="9985" max="9985" width="6.28515625" bestFit="1" customWidth="1"/>
    <col min="9986" max="9986" width="14.7109375" bestFit="1" customWidth="1"/>
    <col min="9987" max="9987" width="14.42578125" bestFit="1" customWidth="1"/>
    <col min="9988" max="9991" width="14.5703125" bestFit="1" customWidth="1"/>
    <col min="9992" max="9992" width="15.140625" bestFit="1" customWidth="1"/>
    <col min="10241" max="10241" width="6.28515625" bestFit="1" customWidth="1"/>
    <col min="10242" max="10242" width="14.7109375" bestFit="1" customWidth="1"/>
    <col min="10243" max="10243" width="14.42578125" bestFit="1" customWidth="1"/>
    <col min="10244" max="10247" width="14.5703125" bestFit="1" customWidth="1"/>
    <col min="10248" max="10248" width="15.140625" bestFit="1" customWidth="1"/>
    <col min="10497" max="10497" width="6.28515625" bestFit="1" customWidth="1"/>
    <col min="10498" max="10498" width="14.7109375" bestFit="1" customWidth="1"/>
    <col min="10499" max="10499" width="14.42578125" bestFit="1" customWidth="1"/>
    <col min="10500" max="10503" width="14.5703125" bestFit="1" customWidth="1"/>
    <col min="10504" max="10504" width="15.140625" bestFit="1" customWidth="1"/>
    <col min="10753" max="10753" width="6.28515625" bestFit="1" customWidth="1"/>
    <col min="10754" max="10754" width="14.7109375" bestFit="1" customWidth="1"/>
    <col min="10755" max="10755" width="14.42578125" bestFit="1" customWidth="1"/>
    <col min="10756" max="10759" width="14.5703125" bestFit="1" customWidth="1"/>
    <col min="10760" max="10760" width="15.140625" bestFit="1" customWidth="1"/>
    <col min="11009" max="11009" width="6.28515625" bestFit="1" customWidth="1"/>
    <col min="11010" max="11010" width="14.7109375" bestFit="1" customWidth="1"/>
    <col min="11011" max="11011" width="14.42578125" bestFit="1" customWidth="1"/>
    <col min="11012" max="11015" width="14.5703125" bestFit="1" customWidth="1"/>
    <col min="11016" max="11016" width="15.140625" bestFit="1" customWidth="1"/>
    <col min="11265" max="11265" width="6.28515625" bestFit="1" customWidth="1"/>
    <col min="11266" max="11266" width="14.7109375" bestFit="1" customWidth="1"/>
    <col min="11267" max="11267" width="14.42578125" bestFit="1" customWidth="1"/>
    <col min="11268" max="11271" width="14.5703125" bestFit="1" customWidth="1"/>
    <col min="11272" max="11272" width="15.140625" bestFit="1" customWidth="1"/>
    <col min="11521" max="11521" width="6.28515625" bestFit="1" customWidth="1"/>
    <col min="11522" max="11522" width="14.7109375" bestFit="1" customWidth="1"/>
    <col min="11523" max="11523" width="14.42578125" bestFit="1" customWidth="1"/>
    <col min="11524" max="11527" width="14.5703125" bestFit="1" customWidth="1"/>
    <col min="11528" max="11528" width="15.140625" bestFit="1" customWidth="1"/>
    <col min="11777" max="11777" width="6.28515625" bestFit="1" customWidth="1"/>
    <col min="11778" max="11778" width="14.7109375" bestFit="1" customWidth="1"/>
    <col min="11779" max="11779" width="14.42578125" bestFit="1" customWidth="1"/>
    <col min="11780" max="11783" width="14.5703125" bestFit="1" customWidth="1"/>
    <col min="11784" max="11784" width="15.140625" bestFit="1" customWidth="1"/>
    <col min="12033" max="12033" width="6.28515625" bestFit="1" customWidth="1"/>
    <col min="12034" max="12034" width="14.7109375" bestFit="1" customWidth="1"/>
    <col min="12035" max="12035" width="14.42578125" bestFit="1" customWidth="1"/>
    <col min="12036" max="12039" width="14.5703125" bestFit="1" customWidth="1"/>
    <col min="12040" max="12040" width="15.140625" bestFit="1" customWidth="1"/>
    <col min="12289" max="12289" width="6.28515625" bestFit="1" customWidth="1"/>
    <col min="12290" max="12290" width="14.7109375" bestFit="1" customWidth="1"/>
    <col min="12291" max="12291" width="14.42578125" bestFit="1" customWidth="1"/>
    <col min="12292" max="12295" width="14.5703125" bestFit="1" customWidth="1"/>
    <col min="12296" max="12296" width="15.140625" bestFit="1" customWidth="1"/>
    <col min="12545" max="12545" width="6.28515625" bestFit="1" customWidth="1"/>
    <col min="12546" max="12546" width="14.7109375" bestFit="1" customWidth="1"/>
    <col min="12547" max="12547" width="14.42578125" bestFit="1" customWidth="1"/>
    <col min="12548" max="12551" width="14.5703125" bestFit="1" customWidth="1"/>
    <col min="12552" max="12552" width="15.140625" bestFit="1" customWidth="1"/>
    <col min="12801" max="12801" width="6.28515625" bestFit="1" customWidth="1"/>
    <col min="12802" max="12802" width="14.7109375" bestFit="1" customWidth="1"/>
    <col min="12803" max="12803" width="14.42578125" bestFit="1" customWidth="1"/>
    <col min="12804" max="12807" width="14.5703125" bestFit="1" customWidth="1"/>
    <col min="12808" max="12808" width="15.140625" bestFit="1" customWidth="1"/>
    <col min="13057" max="13057" width="6.28515625" bestFit="1" customWidth="1"/>
    <col min="13058" max="13058" width="14.7109375" bestFit="1" customWidth="1"/>
    <col min="13059" max="13059" width="14.42578125" bestFit="1" customWidth="1"/>
    <col min="13060" max="13063" width="14.5703125" bestFit="1" customWidth="1"/>
    <col min="13064" max="13064" width="15.140625" bestFit="1" customWidth="1"/>
    <col min="13313" max="13313" width="6.28515625" bestFit="1" customWidth="1"/>
    <col min="13314" max="13314" width="14.7109375" bestFit="1" customWidth="1"/>
    <col min="13315" max="13315" width="14.42578125" bestFit="1" customWidth="1"/>
    <col min="13316" max="13319" width="14.5703125" bestFit="1" customWidth="1"/>
    <col min="13320" max="13320" width="15.140625" bestFit="1" customWidth="1"/>
    <col min="13569" max="13569" width="6.28515625" bestFit="1" customWidth="1"/>
    <col min="13570" max="13570" width="14.7109375" bestFit="1" customWidth="1"/>
    <col min="13571" max="13571" width="14.42578125" bestFit="1" customWidth="1"/>
    <col min="13572" max="13575" width="14.5703125" bestFit="1" customWidth="1"/>
    <col min="13576" max="13576" width="15.140625" bestFit="1" customWidth="1"/>
    <col min="13825" max="13825" width="6.28515625" bestFit="1" customWidth="1"/>
    <col min="13826" max="13826" width="14.7109375" bestFit="1" customWidth="1"/>
    <col min="13827" max="13827" width="14.42578125" bestFit="1" customWidth="1"/>
    <col min="13828" max="13831" width="14.5703125" bestFit="1" customWidth="1"/>
    <col min="13832" max="13832" width="15.140625" bestFit="1" customWidth="1"/>
    <col min="14081" max="14081" width="6.28515625" bestFit="1" customWidth="1"/>
    <col min="14082" max="14082" width="14.7109375" bestFit="1" customWidth="1"/>
    <col min="14083" max="14083" width="14.42578125" bestFit="1" customWidth="1"/>
    <col min="14084" max="14087" width="14.5703125" bestFit="1" customWidth="1"/>
    <col min="14088" max="14088" width="15.140625" bestFit="1" customWidth="1"/>
    <col min="14337" max="14337" width="6.28515625" bestFit="1" customWidth="1"/>
    <col min="14338" max="14338" width="14.7109375" bestFit="1" customWidth="1"/>
    <col min="14339" max="14339" width="14.42578125" bestFit="1" customWidth="1"/>
    <col min="14340" max="14343" width="14.5703125" bestFit="1" customWidth="1"/>
    <col min="14344" max="14344" width="15.140625" bestFit="1" customWidth="1"/>
    <col min="14593" max="14593" width="6.28515625" bestFit="1" customWidth="1"/>
    <col min="14594" max="14594" width="14.7109375" bestFit="1" customWidth="1"/>
    <col min="14595" max="14595" width="14.42578125" bestFit="1" customWidth="1"/>
    <col min="14596" max="14599" width="14.5703125" bestFit="1" customWidth="1"/>
    <col min="14600" max="14600" width="15.140625" bestFit="1" customWidth="1"/>
    <col min="14849" max="14849" width="6.28515625" bestFit="1" customWidth="1"/>
    <col min="14850" max="14850" width="14.7109375" bestFit="1" customWidth="1"/>
    <col min="14851" max="14851" width="14.42578125" bestFit="1" customWidth="1"/>
    <col min="14852" max="14855" width="14.5703125" bestFit="1" customWidth="1"/>
    <col min="14856" max="14856" width="15.140625" bestFit="1" customWidth="1"/>
    <col min="15105" max="15105" width="6.28515625" bestFit="1" customWidth="1"/>
    <col min="15106" max="15106" width="14.7109375" bestFit="1" customWidth="1"/>
    <col min="15107" max="15107" width="14.42578125" bestFit="1" customWidth="1"/>
    <col min="15108" max="15111" width="14.5703125" bestFit="1" customWidth="1"/>
    <col min="15112" max="15112" width="15.140625" bestFit="1" customWidth="1"/>
    <col min="15361" max="15361" width="6.28515625" bestFit="1" customWidth="1"/>
    <col min="15362" max="15362" width="14.7109375" bestFit="1" customWidth="1"/>
    <col min="15363" max="15363" width="14.42578125" bestFit="1" customWidth="1"/>
    <col min="15364" max="15367" width="14.5703125" bestFit="1" customWidth="1"/>
    <col min="15368" max="15368" width="15.140625" bestFit="1" customWidth="1"/>
    <col min="15617" max="15617" width="6.28515625" bestFit="1" customWidth="1"/>
    <col min="15618" max="15618" width="14.7109375" bestFit="1" customWidth="1"/>
    <col min="15619" max="15619" width="14.42578125" bestFit="1" customWidth="1"/>
    <col min="15620" max="15623" width="14.5703125" bestFit="1" customWidth="1"/>
    <col min="15624" max="15624" width="15.140625" bestFit="1" customWidth="1"/>
    <col min="15873" max="15873" width="6.28515625" bestFit="1" customWidth="1"/>
    <col min="15874" max="15874" width="14.7109375" bestFit="1" customWidth="1"/>
    <col min="15875" max="15875" width="14.42578125" bestFit="1" customWidth="1"/>
    <col min="15876" max="15879" width="14.5703125" bestFit="1" customWidth="1"/>
    <col min="15880" max="15880" width="15.140625" bestFit="1" customWidth="1"/>
    <col min="16129" max="16129" width="6.28515625" bestFit="1" customWidth="1"/>
    <col min="16130" max="16130" width="14.7109375" bestFit="1" customWidth="1"/>
    <col min="16131" max="16131" width="14.42578125" bestFit="1" customWidth="1"/>
    <col min="16132" max="16135" width="14.5703125" bestFit="1" customWidth="1"/>
    <col min="16136" max="16136" width="15.140625" bestFit="1" customWidth="1"/>
  </cols>
  <sheetData>
    <row r="1" spans="1:8" x14ac:dyDescent="0.25">
      <c r="A1" s="2" t="s">
        <v>0</v>
      </c>
      <c r="B1" s="19" t="s">
        <v>72</v>
      </c>
      <c r="C1" s="19" t="s">
        <v>73</v>
      </c>
      <c r="D1" s="20" t="s">
        <v>74</v>
      </c>
      <c r="E1" s="20" t="s">
        <v>75</v>
      </c>
      <c r="F1" s="20" t="s">
        <v>76</v>
      </c>
      <c r="G1" s="19" t="s">
        <v>77</v>
      </c>
      <c r="H1" s="19" t="s">
        <v>80</v>
      </c>
    </row>
    <row r="2" spans="1:8" x14ac:dyDescent="0.25">
      <c r="A2" t="s">
        <v>1</v>
      </c>
      <c r="B2" s="21"/>
      <c r="C2" s="21">
        <v>0</v>
      </c>
      <c r="D2" s="3">
        <v>10369400</v>
      </c>
      <c r="E2" s="3">
        <v>0</v>
      </c>
      <c r="F2" s="3">
        <v>10369400</v>
      </c>
      <c r="G2" s="21">
        <v>0</v>
      </c>
      <c r="H2" s="1">
        <v>10369400</v>
      </c>
    </row>
    <row r="3" spans="1:8" x14ac:dyDescent="0.25">
      <c r="A3" t="s">
        <v>2</v>
      </c>
      <c r="B3" s="21"/>
      <c r="C3" s="21">
        <v>0</v>
      </c>
      <c r="D3" s="3">
        <v>9500000</v>
      </c>
      <c r="E3" s="3">
        <v>9500000</v>
      </c>
      <c r="F3" s="3">
        <v>0</v>
      </c>
      <c r="G3" s="21">
        <v>0</v>
      </c>
      <c r="H3" s="1">
        <v>0</v>
      </c>
    </row>
    <row r="4" spans="1:8" x14ac:dyDescent="0.25">
      <c r="A4" t="s">
        <v>3</v>
      </c>
      <c r="B4" s="21"/>
      <c r="C4" s="21">
        <v>0</v>
      </c>
      <c r="D4" s="3">
        <v>0</v>
      </c>
      <c r="E4" s="3">
        <v>791666.66</v>
      </c>
      <c r="F4" s="3">
        <v>0</v>
      </c>
      <c r="G4" s="21">
        <v>791666.66</v>
      </c>
      <c r="H4" s="1">
        <v>-791666.66</v>
      </c>
    </row>
    <row r="5" spans="1:8" x14ac:dyDescent="0.25">
      <c r="A5" t="s">
        <v>30</v>
      </c>
      <c r="B5" s="21"/>
      <c r="C5" s="21">
        <v>0</v>
      </c>
      <c r="D5" s="3">
        <v>26705551.289999999</v>
      </c>
      <c r="E5" s="3">
        <v>0</v>
      </c>
      <c r="F5" s="3">
        <v>26705551.289999999</v>
      </c>
      <c r="G5" s="21">
        <v>0</v>
      </c>
      <c r="H5" s="1">
        <v>26705551.289999999</v>
      </c>
    </row>
    <row r="6" spans="1:8" x14ac:dyDescent="0.25">
      <c r="A6" t="s">
        <v>31</v>
      </c>
      <c r="B6" s="21"/>
      <c r="C6" s="21">
        <v>0</v>
      </c>
      <c r="D6" s="3">
        <v>1609779.21</v>
      </c>
      <c r="E6" s="3">
        <v>0</v>
      </c>
      <c r="F6" s="3">
        <v>2380459.11</v>
      </c>
      <c r="G6" s="21">
        <v>0</v>
      </c>
      <c r="H6" s="1">
        <v>2380459.11</v>
      </c>
    </row>
    <row r="7" spans="1:8" x14ac:dyDescent="0.25">
      <c r="A7" t="s">
        <v>4</v>
      </c>
      <c r="B7" s="21"/>
      <c r="C7" s="21">
        <v>0</v>
      </c>
      <c r="D7" s="3">
        <v>33715330.5</v>
      </c>
      <c r="E7" s="3">
        <v>54584730.5</v>
      </c>
      <c r="F7" s="3">
        <v>0</v>
      </c>
      <c r="G7" s="21">
        <v>0</v>
      </c>
      <c r="H7" s="1">
        <v>0</v>
      </c>
    </row>
    <row r="8" spans="1:8" x14ac:dyDescent="0.25">
      <c r="A8" t="s">
        <v>32</v>
      </c>
      <c r="B8" s="21"/>
      <c r="C8" s="21">
        <v>73341.8</v>
      </c>
      <c r="D8" s="3">
        <v>0</v>
      </c>
      <c r="E8" s="3">
        <v>691444.27</v>
      </c>
      <c r="F8" s="3">
        <v>0</v>
      </c>
      <c r="G8" s="21">
        <v>764786.07</v>
      </c>
      <c r="H8" s="1">
        <v>-764786.07</v>
      </c>
    </row>
    <row r="9" spans="1:8" x14ac:dyDescent="0.25">
      <c r="A9" t="s">
        <v>33</v>
      </c>
      <c r="B9" s="21"/>
      <c r="C9" s="21">
        <v>0</v>
      </c>
      <c r="D9" s="3">
        <v>88270903</v>
      </c>
      <c r="E9" s="3">
        <v>88270903</v>
      </c>
      <c r="F9" s="3">
        <v>0</v>
      </c>
      <c r="G9" s="21">
        <v>0</v>
      </c>
      <c r="H9" s="1">
        <v>0</v>
      </c>
    </row>
    <row r="10" spans="1:8" x14ac:dyDescent="0.25">
      <c r="A10" t="s">
        <v>5</v>
      </c>
      <c r="B10" s="21"/>
      <c r="C10" s="21">
        <v>0</v>
      </c>
      <c r="D10" s="3">
        <v>460184822.18000001</v>
      </c>
      <c r="E10" s="3">
        <v>460184822.18000001</v>
      </c>
      <c r="F10" s="3">
        <v>0</v>
      </c>
      <c r="G10" s="21">
        <v>0</v>
      </c>
      <c r="H10" s="1">
        <v>0</v>
      </c>
    </row>
    <row r="11" spans="1:8" x14ac:dyDescent="0.25">
      <c r="A11" t="s">
        <v>6</v>
      </c>
      <c r="B11" s="21"/>
      <c r="C11" s="21">
        <v>0</v>
      </c>
      <c r="D11" s="3">
        <v>679001544.91999996</v>
      </c>
      <c r="E11" s="3">
        <v>611705555.55999994</v>
      </c>
      <c r="F11" s="3">
        <v>105481069.3</v>
      </c>
      <c r="G11" s="21">
        <v>0</v>
      </c>
      <c r="H11" s="1">
        <v>105481069.3</v>
      </c>
    </row>
    <row r="12" spans="1:8" x14ac:dyDescent="0.25">
      <c r="A12" t="s">
        <v>34</v>
      </c>
      <c r="B12" s="21"/>
      <c r="C12" s="21">
        <v>0</v>
      </c>
      <c r="D12" s="3">
        <v>21129933.370000001</v>
      </c>
      <c r="E12" s="3">
        <v>15912997.85</v>
      </c>
      <c r="F12" s="3">
        <v>5848279.9000000004</v>
      </c>
      <c r="G12" s="21">
        <v>0</v>
      </c>
      <c r="H12" s="1">
        <v>5848279.9000000004</v>
      </c>
    </row>
    <row r="13" spans="1:8" x14ac:dyDescent="0.25">
      <c r="A13" t="s">
        <v>7</v>
      </c>
      <c r="B13" s="21"/>
      <c r="C13" s="21">
        <v>0</v>
      </c>
      <c r="D13" s="3">
        <v>9659</v>
      </c>
      <c r="E13" s="3">
        <v>0</v>
      </c>
      <c r="F13" s="3">
        <v>9659</v>
      </c>
      <c r="G13" s="21">
        <v>0</v>
      </c>
      <c r="H13" s="1">
        <v>9659</v>
      </c>
    </row>
    <row r="14" spans="1:8" x14ac:dyDescent="0.25">
      <c r="A14" t="s">
        <v>35</v>
      </c>
      <c r="B14" s="21"/>
      <c r="C14" s="21">
        <v>0</v>
      </c>
      <c r="D14" s="3">
        <v>2465816.81</v>
      </c>
      <c r="E14" s="3">
        <v>0</v>
      </c>
      <c r="F14" s="3">
        <v>2465816.81</v>
      </c>
      <c r="G14" s="21">
        <v>0</v>
      </c>
      <c r="H14" s="1">
        <v>2465816.81</v>
      </c>
    </row>
    <row r="15" spans="1:8" x14ac:dyDescent="0.25">
      <c r="A15" t="s">
        <v>36</v>
      </c>
      <c r="B15" s="21"/>
      <c r="C15" s="21">
        <v>0</v>
      </c>
      <c r="D15" s="3">
        <v>-6652</v>
      </c>
      <c r="E15" s="3">
        <v>0</v>
      </c>
      <c r="F15" s="3">
        <v>0</v>
      </c>
      <c r="G15" s="21">
        <v>0</v>
      </c>
      <c r="H15" s="1">
        <v>0</v>
      </c>
    </row>
    <row r="16" spans="1:8" x14ac:dyDescent="0.25">
      <c r="A16" t="s">
        <v>8</v>
      </c>
      <c r="B16" s="21"/>
      <c r="C16" s="21">
        <v>0</v>
      </c>
      <c r="D16" s="3">
        <v>195472900</v>
      </c>
      <c r="E16" s="3">
        <v>187922900</v>
      </c>
      <c r="F16" s="3">
        <v>7550000</v>
      </c>
      <c r="G16" s="21">
        <v>0</v>
      </c>
      <c r="H16" s="1">
        <v>7550000</v>
      </c>
    </row>
    <row r="17" spans="1:8" x14ac:dyDescent="0.25">
      <c r="A17" t="s">
        <v>9</v>
      </c>
      <c r="B17" s="21"/>
      <c r="C17" s="21">
        <v>0</v>
      </c>
      <c r="D17" s="3">
        <v>588350526.00999999</v>
      </c>
      <c r="E17" s="3">
        <v>577266399.74000001</v>
      </c>
      <c r="F17" s="3">
        <v>12550651.17</v>
      </c>
      <c r="G17" s="21">
        <v>0</v>
      </c>
      <c r="H17" s="1">
        <v>12550651.17</v>
      </c>
    </row>
    <row r="18" spans="1:8" x14ac:dyDescent="0.25">
      <c r="A18" t="s">
        <v>37</v>
      </c>
      <c r="B18" s="21"/>
      <c r="C18" s="21">
        <v>0</v>
      </c>
      <c r="D18" s="3">
        <v>15726968.82</v>
      </c>
      <c r="E18" s="3">
        <v>14444157.450000001</v>
      </c>
      <c r="F18" s="3">
        <v>1282811.3699999999</v>
      </c>
      <c r="G18" s="21">
        <v>0</v>
      </c>
      <c r="H18" s="1">
        <v>1282811.3699999999</v>
      </c>
    </row>
    <row r="19" spans="1:8" x14ac:dyDescent="0.25">
      <c r="A19" t="s">
        <v>38</v>
      </c>
      <c r="B19" s="21"/>
      <c r="C19" s="21">
        <v>0</v>
      </c>
      <c r="D19" s="3">
        <v>14213157.810000001</v>
      </c>
      <c r="E19" s="3">
        <v>14213157.810000001</v>
      </c>
      <c r="F19" s="3">
        <v>0</v>
      </c>
      <c r="G19" s="21">
        <v>0</v>
      </c>
      <c r="H19" s="1">
        <v>0</v>
      </c>
    </row>
    <row r="20" spans="1:8" x14ac:dyDescent="0.25">
      <c r="A20" t="s">
        <v>10</v>
      </c>
      <c r="B20" s="21"/>
      <c r="C20" s="21">
        <v>0</v>
      </c>
      <c r="D20" s="3">
        <v>136533922.75</v>
      </c>
      <c r="E20" s="3">
        <v>136533922.75</v>
      </c>
      <c r="F20" s="3">
        <v>0</v>
      </c>
      <c r="G20" s="21">
        <v>0</v>
      </c>
      <c r="H20" s="1">
        <v>0</v>
      </c>
    </row>
    <row r="21" spans="1:8" x14ac:dyDescent="0.25">
      <c r="A21" t="s">
        <v>39</v>
      </c>
      <c r="B21" s="21"/>
      <c r="C21" s="21">
        <v>0</v>
      </c>
      <c r="D21" s="3">
        <v>-89972.46</v>
      </c>
      <c r="E21" s="3">
        <v>-89972.46</v>
      </c>
      <c r="F21" s="3">
        <v>0</v>
      </c>
      <c r="G21" s="21">
        <v>0</v>
      </c>
      <c r="H21" s="1">
        <v>0</v>
      </c>
    </row>
    <row r="22" spans="1:8" x14ac:dyDescent="0.25">
      <c r="A22" t="s">
        <v>11</v>
      </c>
      <c r="B22" s="21"/>
      <c r="C22" s="21">
        <v>0</v>
      </c>
      <c r="D22" s="3">
        <v>9384983.9299999997</v>
      </c>
      <c r="E22" s="3">
        <v>1088253</v>
      </c>
      <c r="F22" s="3">
        <v>9095655.5800000001</v>
      </c>
      <c r="G22" s="21">
        <v>0</v>
      </c>
      <c r="H22" s="1">
        <v>9095655.5800000001</v>
      </c>
    </row>
    <row r="23" spans="1:8" x14ac:dyDescent="0.25">
      <c r="A23" t="s">
        <v>12</v>
      </c>
      <c r="B23" s="21"/>
      <c r="C23" s="21">
        <v>104801</v>
      </c>
      <c r="D23" s="3">
        <v>0</v>
      </c>
      <c r="E23" s="3">
        <v>0</v>
      </c>
      <c r="F23" s="3">
        <v>0</v>
      </c>
      <c r="G23" s="21">
        <v>104801</v>
      </c>
      <c r="H23" s="1">
        <v>-104801</v>
      </c>
    </row>
    <row r="24" spans="1:8" x14ac:dyDescent="0.25">
      <c r="A24" t="s">
        <v>13</v>
      </c>
      <c r="B24" s="21"/>
      <c r="C24" s="21">
        <v>3891356.55</v>
      </c>
      <c r="D24" s="3">
        <v>0</v>
      </c>
      <c r="E24" s="3">
        <v>0</v>
      </c>
      <c r="F24" s="3">
        <v>0</v>
      </c>
      <c r="G24" s="21">
        <v>3891356.55</v>
      </c>
      <c r="H24" s="1">
        <v>-3891356.55</v>
      </c>
    </row>
    <row r="25" spans="1:8" x14ac:dyDescent="0.25">
      <c r="A25" t="s">
        <v>40</v>
      </c>
      <c r="B25" s="21"/>
      <c r="C25" s="21">
        <v>0</v>
      </c>
      <c r="D25" s="3">
        <v>161485</v>
      </c>
      <c r="E25" s="3">
        <v>10646833.310000001</v>
      </c>
      <c r="F25" s="3">
        <v>0</v>
      </c>
      <c r="G25" s="21">
        <v>10485348.310000001</v>
      </c>
      <c r="H25" s="1">
        <v>-10485348.310000001</v>
      </c>
    </row>
    <row r="26" spans="1:8" x14ac:dyDescent="0.25">
      <c r="A26" t="s">
        <v>41</v>
      </c>
      <c r="B26" s="21"/>
      <c r="C26" s="21">
        <v>0</v>
      </c>
      <c r="D26" s="3">
        <v>387591.01</v>
      </c>
      <c r="E26" s="3">
        <v>1954949.24</v>
      </c>
      <c r="F26" s="3">
        <v>0</v>
      </c>
      <c r="G26" s="21">
        <v>1567358.23</v>
      </c>
      <c r="H26" s="1">
        <v>-1567358.23</v>
      </c>
    </row>
    <row r="27" spans="1:8" x14ac:dyDescent="0.25">
      <c r="A27" t="s">
        <v>42</v>
      </c>
      <c r="B27" s="21"/>
      <c r="C27" s="21">
        <v>0</v>
      </c>
      <c r="D27" s="3">
        <v>8400000</v>
      </c>
      <c r="E27" s="3">
        <v>50667320</v>
      </c>
      <c r="F27" s="3">
        <v>0</v>
      </c>
      <c r="G27" s="21">
        <v>42267320</v>
      </c>
      <c r="H27" s="1">
        <v>-42267320</v>
      </c>
    </row>
    <row r="28" spans="1:8" x14ac:dyDescent="0.25">
      <c r="A28" t="s">
        <v>14</v>
      </c>
      <c r="B28" s="21"/>
      <c r="C28" s="21">
        <v>57515690.770000003</v>
      </c>
      <c r="D28" s="3">
        <v>630686821.39999998</v>
      </c>
      <c r="E28" s="3">
        <v>695793946.30999994</v>
      </c>
      <c r="F28" s="3">
        <v>0</v>
      </c>
      <c r="G28" s="21">
        <v>122622815.68000001</v>
      </c>
      <c r="H28" s="1">
        <v>-122622815.68000001</v>
      </c>
    </row>
    <row r="29" spans="1:8" x14ac:dyDescent="0.25">
      <c r="A29" t="s">
        <v>43</v>
      </c>
      <c r="B29" s="21"/>
      <c r="C29" s="21">
        <v>0</v>
      </c>
      <c r="D29" s="3">
        <v>3400.71</v>
      </c>
      <c r="E29" s="3">
        <v>1192193.3999999999</v>
      </c>
      <c r="F29" s="3">
        <v>0</v>
      </c>
      <c r="G29" s="21">
        <v>1188792.69</v>
      </c>
      <c r="H29" s="1">
        <v>-1188792.69</v>
      </c>
    </row>
    <row r="30" spans="1:8" x14ac:dyDescent="0.25">
      <c r="A30" t="s">
        <v>44</v>
      </c>
      <c r="B30" s="21"/>
      <c r="C30" s="21">
        <v>0</v>
      </c>
      <c r="D30" s="3">
        <v>681472</v>
      </c>
      <c r="E30" s="3">
        <v>712078</v>
      </c>
      <c r="F30" s="3">
        <v>0</v>
      </c>
      <c r="G30" s="21">
        <v>30606</v>
      </c>
      <c r="H30" s="1">
        <v>-30606</v>
      </c>
    </row>
    <row r="31" spans="1:8" x14ac:dyDescent="0.25">
      <c r="A31" t="s">
        <v>45</v>
      </c>
      <c r="B31" s="21"/>
      <c r="C31" s="21">
        <v>0</v>
      </c>
      <c r="D31" s="3">
        <v>84884</v>
      </c>
      <c r="E31" s="3">
        <v>84884</v>
      </c>
      <c r="F31" s="3">
        <v>0</v>
      </c>
      <c r="G31" s="21">
        <v>0</v>
      </c>
      <c r="H31" s="1">
        <v>0</v>
      </c>
    </row>
    <row r="32" spans="1:8" x14ac:dyDescent="0.25">
      <c r="A32" t="s">
        <v>46</v>
      </c>
      <c r="B32" s="21"/>
      <c r="C32" s="21">
        <v>0</v>
      </c>
      <c r="D32" s="3">
        <v>197997</v>
      </c>
      <c r="E32" s="3">
        <v>197997</v>
      </c>
      <c r="F32" s="3">
        <v>0</v>
      </c>
      <c r="G32" s="21">
        <v>0</v>
      </c>
      <c r="H32" s="1">
        <v>0</v>
      </c>
    </row>
    <row r="33" spans="1:8" x14ac:dyDescent="0.25">
      <c r="A33" t="s">
        <v>47</v>
      </c>
      <c r="B33" s="21"/>
      <c r="C33" s="21">
        <v>0</v>
      </c>
      <c r="D33" s="3">
        <v>178095</v>
      </c>
      <c r="E33" s="3">
        <v>178095</v>
      </c>
      <c r="F33" s="3">
        <v>0</v>
      </c>
      <c r="G33" s="21">
        <v>0</v>
      </c>
      <c r="H33" s="1">
        <v>0</v>
      </c>
    </row>
    <row r="34" spans="1:8" x14ac:dyDescent="0.25">
      <c r="A34" t="s">
        <v>48</v>
      </c>
      <c r="B34" s="21"/>
      <c r="C34" s="21">
        <v>0</v>
      </c>
      <c r="D34" s="3">
        <v>58522</v>
      </c>
      <c r="E34" s="3">
        <v>64169</v>
      </c>
      <c r="F34" s="3">
        <v>0</v>
      </c>
      <c r="G34" s="21">
        <v>5647</v>
      </c>
      <c r="H34" s="1">
        <v>-5647</v>
      </c>
    </row>
    <row r="35" spans="1:8" x14ac:dyDescent="0.25">
      <c r="A35" t="s">
        <v>49</v>
      </c>
      <c r="B35" s="21"/>
      <c r="C35" s="21">
        <v>0</v>
      </c>
      <c r="D35" s="3">
        <v>409901.88</v>
      </c>
      <c r="E35" s="3">
        <v>428758.08</v>
      </c>
      <c r="F35" s="3">
        <v>0</v>
      </c>
      <c r="G35" s="21">
        <v>18856.2</v>
      </c>
      <c r="H35" s="1">
        <v>-18856.2</v>
      </c>
    </row>
    <row r="36" spans="1:8" x14ac:dyDescent="0.25">
      <c r="A36" t="s">
        <v>15</v>
      </c>
      <c r="B36" s="21"/>
      <c r="C36" s="21">
        <v>0</v>
      </c>
      <c r="D36" s="3">
        <v>139371352.06999999</v>
      </c>
      <c r="E36" s="3">
        <v>139371352.06999999</v>
      </c>
      <c r="F36" s="3">
        <v>0</v>
      </c>
      <c r="G36" s="21">
        <v>0</v>
      </c>
      <c r="H36" s="1">
        <v>0</v>
      </c>
    </row>
    <row r="37" spans="1:8" x14ac:dyDescent="0.25">
      <c r="A37" t="s">
        <v>50</v>
      </c>
      <c r="B37" s="21"/>
      <c r="C37" s="21">
        <v>0</v>
      </c>
      <c r="D37" s="3">
        <v>-1356.86</v>
      </c>
      <c r="E37" s="3">
        <v>-1356.86</v>
      </c>
      <c r="F37" s="3">
        <v>0</v>
      </c>
      <c r="G37" s="21">
        <v>0</v>
      </c>
      <c r="H37" s="1">
        <v>0</v>
      </c>
    </row>
    <row r="38" spans="1:8" x14ac:dyDescent="0.25">
      <c r="A38" t="s">
        <v>16</v>
      </c>
      <c r="B38" s="21"/>
      <c r="C38" s="21">
        <v>1143415.6499999999</v>
      </c>
      <c r="D38" s="3">
        <v>13445448</v>
      </c>
      <c r="E38" s="3">
        <v>12302032.35</v>
      </c>
      <c r="F38" s="3">
        <v>0</v>
      </c>
      <c r="G38" s="21">
        <v>0</v>
      </c>
      <c r="H38" s="1">
        <v>0</v>
      </c>
    </row>
    <row r="39" spans="1:8" x14ac:dyDescent="0.25">
      <c r="A39" t="s">
        <v>17</v>
      </c>
      <c r="B39" s="21"/>
      <c r="C39" s="21">
        <v>0</v>
      </c>
      <c r="D39" s="3">
        <v>454417</v>
      </c>
      <c r="E39" s="3">
        <v>454417</v>
      </c>
      <c r="F39" s="3">
        <v>0</v>
      </c>
      <c r="G39" s="21">
        <v>0</v>
      </c>
      <c r="H39" s="1">
        <v>0</v>
      </c>
    </row>
    <row r="40" spans="1:8" x14ac:dyDescent="0.25">
      <c r="A40" t="s">
        <v>51</v>
      </c>
      <c r="B40" s="21"/>
      <c r="C40" s="21">
        <v>0</v>
      </c>
      <c r="D40" s="3">
        <v>167530</v>
      </c>
      <c r="E40" s="3">
        <v>167530</v>
      </c>
      <c r="F40" s="3">
        <v>0</v>
      </c>
      <c r="G40" s="21">
        <v>0</v>
      </c>
      <c r="H40" s="1">
        <v>0</v>
      </c>
    </row>
    <row r="41" spans="1:8" x14ac:dyDescent="0.25">
      <c r="A41" t="s">
        <v>18</v>
      </c>
      <c r="B41" s="21"/>
      <c r="C41" s="21">
        <v>0</v>
      </c>
      <c r="D41" s="3">
        <v>460158929.97000003</v>
      </c>
      <c r="E41" s="3">
        <v>460158929.97000003</v>
      </c>
      <c r="F41" s="3">
        <v>0</v>
      </c>
      <c r="G41" s="21">
        <v>0</v>
      </c>
      <c r="H41" s="1">
        <v>0</v>
      </c>
    </row>
    <row r="42" spans="1:8" x14ac:dyDescent="0.25">
      <c r="A42" t="s">
        <v>52</v>
      </c>
      <c r="B42" s="21"/>
      <c r="C42" s="21">
        <v>0</v>
      </c>
      <c r="D42" s="3">
        <v>88270903</v>
      </c>
      <c r="E42" s="3">
        <v>88270903</v>
      </c>
      <c r="F42" s="3">
        <v>0</v>
      </c>
      <c r="G42" s="21">
        <v>0</v>
      </c>
      <c r="H42" s="1">
        <v>0</v>
      </c>
    </row>
    <row r="43" spans="1:8" x14ac:dyDescent="0.25">
      <c r="A43" t="s">
        <v>53</v>
      </c>
      <c r="B43" s="21"/>
      <c r="C43" s="21">
        <v>0</v>
      </c>
      <c r="D43" s="3">
        <v>53690.5</v>
      </c>
      <c r="E43" s="3">
        <v>53690.5</v>
      </c>
      <c r="F43" s="3">
        <v>0</v>
      </c>
      <c r="G43" s="21">
        <v>0</v>
      </c>
      <c r="H43" s="1">
        <v>0</v>
      </c>
    </row>
    <row r="44" spans="1:8" x14ac:dyDescent="0.25">
      <c r="A44" t="s">
        <v>54</v>
      </c>
      <c r="B44" s="21"/>
      <c r="C44" s="21">
        <v>0</v>
      </c>
      <c r="D44" s="3">
        <v>144601.66</v>
      </c>
      <c r="E44" s="3">
        <v>144601.66</v>
      </c>
      <c r="F44" s="3">
        <v>0</v>
      </c>
      <c r="G44" s="21">
        <v>0</v>
      </c>
      <c r="H44" s="1">
        <v>0</v>
      </c>
    </row>
    <row r="45" spans="1:8" x14ac:dyDescent="0.25">
      <c r="A45" t="s">
        <v>55</v>
      </c>
      <c r="B45" s="21"/>
      <c r="C45" s="21">
        <v>0</v>
      </c>
      <c r="D45" s="3">
        <v>994959</v>
      </c>
      <c r="E45" s="3">
        <v>994959</v>
      </c>
      <c r="F45" s="3">
        <v>0</v>
      </c>
      <c r="G45" s="21">
        <v>0</v>
      </c>
      <c r="H45" s="1">
        <v>0</v>
      </c>
    </row>
    <row r="46" spans="1:8" x14ac:dyDescent="0.25">
      <c r="A46" t="s">
        <v>56</v>
      </c>
      <c r="B46" s="21"/>
      <c r="C46" s="21">
        <v>0</v>
      </c>
      <c r="D46" s="3">
        <v>178095</v>
      </c>
      <c r="E46" s="3">
        <v>178095</v>
      </c>
      <c r="F46" s="3">
        <v>0</v>
      </c>
      <c r="G46" s="21">
        <v>0</v>
      </c>
      <c r="H46" s="1">
        <v>0</v>
      </c>
    </row>
    <row r="47" spans="1:8" x14ac:dyDescent="0.25">
      <c r="A47" t="s">
        <v>57</v>
      </c>
      <c r="B47" s="21"/>
      <c r="C47" s="21">
        <v>0</v>
      </c>
      <c r="D47" s="3">
        <v>64169</v>
      </c>
      <c r="E47" s="3">
        <v>64169</v>
      </c>
      <c r="F47" s="3">
        <v>0</v>
      </c>
      <c r="G47" s="21">
        <v>0</v>
      </c>
      <c r="H47" s="1">
        <v>0</v>
      </c>
    </row>
    <row r="48" spans="1:8" x14ac:dyDescent="0.25">
      <c r="A48" t="s">
        <v>58</v>
      </c>
      <c r="B48" s="21"/>
      <c r="C48" s="21">
        <v>0</v>
      </c>
      <c r="D48" s="3">
        <v>1264594.3500000001</v>
      </c>
      <c r="E48" s="3">
        <v>1264594.3500000001</v>
      </c>
      <c r="F48" s="3">
        <v>0</v>
      </c>
      <c r="G48" s="21">
        <v>0</v>
      </c>
      <c r="H48" s="1">
        <v>0</v>
      </c>
    </row>
    <row r="49" spans="1:8" x14ac:dyDescent="0.25">
      <c r="A49" t="s">
        <v>59</v>
      </c>
      <c r="B49" s="21"/>
      <c r="C49" s="21">
        <v>0</v>
      </c>
      <c r="D49" s="3">
        <v>14486125.27</v>
      </c>
      <c r="E49" s="3">
        <v>14486125.27</v>
      </c>
      <c r="F49" s="3">
        <v>0</v>
      </c>
      <c r="G49" s="21">
        <v>0</v>
      </c>
      <c r="H49" s="1">
        <v>0</v>
      </c>
    </row>
    <row r="50" spans="1:8" x14ac:dyDescent="0.25">
      <c r="A50" t="s">
        <v>19</v>
      </c>
      <c r="B50" s="21"/>
      <c r="C50" s="21">
        <v>0</v>
      </c>
      <c r="D50" s="3">
        <v>1483110.93</v>
      </c>
      <c r="E50" s="3">
        <v>1483110.93</v>
      </c>
      <c r="F50" s="3">
        <v>0</v>
      </c>
      <c r="G50" s="21">
        <v>0</v>
      </c>
      <c r="H50" s="1">
        <v>0</v>
      </c>
    </row>
    <row r="51" spans="1:8" x14ac:dyDescent="0.25">
      <c r="A51" t="s">
        <v>20</v>
      </c>
      <c r="B51" s="21"/>
      <c r="C51" s="21">
        <v>0</v>
      </c>
      <c r="D51" s="3">
        <v>131399218.34999999</v>
      </c>
      <c r="E51" s="3">
        <v>131399218.34999999</v>
      </c>
      <c r="F51" s="3">
        <v>0</v>
      </c>
      <c r="G51" s="21">
        <v>0</v>
      </c>
      <c r="H51" s="1">
        <v>0</v>
      </c>
    </row>
    <row r="52" spans="1:8" x14ac:dyDescent="0.25">
      <c r="A52" t="s">
        <v>60</v>
      </c>
      <c r="B52" s="21"/>
      <c r="C52" s="21">
        <v>0</v>
      </c>
      <c r="D52" s="3">
        <v>817413.29</v>
      </c>
      <c r="E52" s="3">
        <v>817413.29</v>
      </c>
      <c r="F52" s="3">
        <v>0</v>
      </c>
      <c r="G52" s="21">
        <v>0</v>
      </c>
      <c r="H52" s="1">
        <v>0</v>
      </c>
    </row>
    <row r="53" spans="1:8" x14ac:dyDescent="0.25">
      <c r="A53" t="s">
        <v>21</v>
      </c>
      <c r="B53" s="21"/>
      <c r="C53" s="21">
        <v>0</v>
      </c>
      <c r="D53" s="3">
        <v>577817.43000000005</v>
      </c>
      <c r="E53" s="3">
        <v>577817.43000000005</v>
      </c>
      <c r="F53" s="3">
        <v>0</v>
      </c>
      <c r="G53" s="21">
        <v>0</v>
      </c>
      <c r="H53" s="1">
        <v>0</v>
      </c>
    </row>
    <row r="54" spans="1:8" x14ac:dyDescent="0.25">
      <c r="A54" t="s">
        <v>61</v>
      </c>
      <c r="B54" s="21"/>
      <c r="C54" s="21">
        <v>0</v>
      </c>
      <c r="D54" s="3">
        <v>802531.68</v>
      </c>
      <c r="E54" s="3">
        <v>802531.68</v>
      </c>
      <c r="F54" s="3">
        <v>0</v>
      </c>
      <c r="G54" s="21">
        <v>0</v>
      </c>
      <c r="H54" s="1">
        <v>0</v>
      </c>
    </row>
    <row r="55" spans="1:8" x14ac:dyDescent="0.25">
      <c r="A55" t="s">
        <v>62</v>
      </c>
      <c r="B55" s="21"/>
      <c r="C55" s="21">
        <v>0</v>
      </c>
      <c r="D55" s="3">
        <v>4557135</v>
      </c>
      <c r="E55" s="3">
        <v>4557135</v>
      </c>
      <c r="F55" s="3">
        <v>0</v>
      </c>
      <c r="G55" s="21">
        <v>0</v>
      </c>
      <c r="H55" s="1">
        <v>0</v>
      </c>
    </row>
    <row r="56" spans="1:8" x14ac:dyDescent="0.25">
      <c r="A56" t="s">
        <v>63</v>
      </c>
      <c r="B56" s="21"/>
      <c r="C56" s="21">
        <v>0</v>
      </c>
      <c r="D56" s="3">
        <v>503318.13</v>
      </c>
      <c r="E56" s="3">
        <v>503318.13</v>
      </c>
      <c r="F56" s="3">
        <v>0</v>
      </c>
      <c r="G56" s="21">
        <v>0</v>
      </c>
      <c r="H56" s="1">
        <v>0</v>
      </c>
    </row>
    <row r="57" spans="1:8" x14ac:dyDescent="0.25">
      <c r="A57" t="s">
        <v>22</v>
      </c>
      <c r="B57" s="21"/>
      <c r="C57" s="21">
        <v>0</v>
      </c>
      <c r="D57" s="3">
        <v>1012602.44</v>
      </c>
      <c r="E57" s="3">
        <v>1012602.44</v>
      </c>
      <c r="F57" s="3">
        <v>0</v>
      </c>
      <c r="G57" s="21">
        <v>0</v>
      </c>
      <c r="H57" s="1">
        <v>0</v>
      </c>
    </row>
    <row r="58" spans="1:8" x14ac:dyDescent="0.25">
      <c r="A58" t="s">
        <v>81</v>
      </c>
      <c r="B58" s="21"/>
      <c r="C58" s="21">
        <v>0</v>
      </c>
      <c r="D58" s="3">
        <v>706772041</v>
      </c>
      <c r="E58" s="3">
        <v>706772041</v>
      </c>
      <c r="F58" s="3">
        <v>0</v>
      </c>
      <c r="G58" s="21">
        <v>0</v>
      </c>
      <c r="H58" s="22">
        <v>0</v>
      </c>
    </row>
    <row r="59" spans="1:8" x14ac:dyDescent="0.25">
      <c r="A59" t="s">
        <v>23</v>
      </c>
      <c r="B59" s="21"/>
      <c r="C59" s="21">
        <v>0</v>
      </c>
      <c r="D59" s="3">
        <v>518424687.69</v>
      </c>
      <c r="E59" s="3">
        <v>518424687.69</v>
      </c>
      <c r="F59" s="3">
        <v>0</v>
      </c>
      <c r="G59" s="21">
        <v>0</v>
      </c>
      <c r="H59" s="22">
        <v>0</v>
      </c>
    </row>
    <row r="60" spans="1:8" x14ac:dyDescent="0.25">
      <c r="A60" t="s">
        <v>24</v>
      </c>
      <c r="B60" s="21"/>
      <c r="C60" s="21">
        <v>0</v>
      </c>
      <c r="D60" s="3">
        <v>73567647.890000001</v>
      </c>
      <c r="E60" s="3">
        <v>73567647.890000001</v>
      </c>
      <c r="F60" s="3">
        <v>0</v>
      </c>
      <c r="G60" s="21">
        <v>0</v>
      </c>
      <c r="H60" s="22">
        <v>0</v>
      </c>
    </row>
    <row r="61" spans="1:8" x14ac:dyDescent="0.25">
      <c r="A61" t="s">
        <v>64</v>
      </c>
      <c r="B61" s="21"/>
      <c r="C61" s="21">
        <v>0</v>
      </c>
      <c r="D61" s="3">
        <v>34807559.600000001</v>
      </c>
      <c r="E61" s="3">
        <v>34807559.600000001</v>
      </c>
      <c r="F61" s="3">
        <v>0</v>
      </c>
      <c r="G61" s="21">
        <v>0</v>
      </c>
      <c r="H61" s="22">
        <v>0</v>
      </c>
    </row>
    <row r="62" spans="1:8" x14ac:dyDescent="0.25">
      <c r="A62" t="s">
        <v>65</v>
      </c>
      <c r="B62" s="21"/>
      <c r="C62" s="21">
        <v>0</v>
      </c>
      <c r="D62" s="3">
        <v>88420902</v>
      </c>
      <c r="E62" s="3">
        <v>88420902</v>
      </c>
      <c r="F62" s="3">
        <v>0</v>
      </c>
      <c r="G62" s="21">
        <v>0</v>
      </c>
      <c r="H62" s="22">
        <v>0</v>
      </c>
    </row>
    <row r="63" spans="1:8" x14ac:dyDescent="0.25">
      <c r="A63" t="s">
        <v>66</v>
      </c>
      <c r="B63" s="21"/>
      <c r="C63" s="21">
        <v>0</v>
      </c>
      <c r="D63" s="3">
        <v>45000</v>
      </c>
      <c r="E63" s="3">
        <v>45000</v>
      </c>
      <c r="F63" s="3">
        <v>0</v>
      </c>
      <c r="G63" s="21">
        <v>0</v>
      </c>
      <c r="H63" s="22">
        <v>0</v>
      </c>
    </row>
    <row r="64" spans="1:8" x14ac:dyDescent="0.25">
      <c r="A64" t="s">
        <v>25</v>
      </c>
      <c r="B64" s="21"/>
      <c r="C64" s="21">
        <v>0</v>
      </c>
      <c r="D64" s="3">
        <v>32021</v>
      </c>
      <c r="E64" s="3">
        <v>32021</v>
      </c>
      <c r="F64" s="3">
        <v>0</v>
      </c>
      <c r="G64" s="21">
        <v>0</v>
      </c>
      <c r="H64" s="22">
        <v>0</v>
      </c>
    </row>
    <row r="65" spans="1:8" x14ac:dyDescent="0.25">
      <c r="A65" t="s">
        <v>67</v>
      </c>
      <c r="B65" s="21"/>
      <c r="C65" s="21">
        <v>0</v>
      </c>
      <c r="D65" s="3">
        <v>622238</v>
      </c>
      <c r="E65" s="3">
        <v>622238</v>
      </c>
      <c r="F65" s="3">
        <v>0</v>
      </c>
      <c r="G65" s="21">
        <v>0</v>
      </c>
      <c r="H65" s="22">
        <v>0</v>
      </c>
    </row>
    <row r="66" spans="1:8" x14ac:dyDescent="0.25">
      <c r="A66" t="s">
        <v>26</v>
      </c>
      <c r="B66" s="21"/>
      <c r="C66" s="21">
        <v>0</v>
      </c>
      <c r="D66" s="3">
        <v>1495992.13</v>
      </c>
      <c r="E66" s="3">
        <v>1495992.13</v>
      </c>
      <c r="F66" s="3">
        <v>0</v>
      </c>
      <c r="G66" s="21">
        <v>0</v>
      </c>
      <c r="H66" s="22">
        <v>0</v>
      </c>
    </row>
    <row r="67" spans="1:8" x14ac:dyDescent="0.25">
      <c r="A67" t="s">
        <v>82</v>
      </c>
      <c r="B67" s="21"/>
      <c r="C67" s="21">
        <v>0</v>
      </c>
      <c r="D67" s="3">
        <v>717384027.20000005</v>
      </c>
      <c r="E67" s="3">
        <v>717384027.20000005</v>
      </c>
      <c r="F67" s="3">
        <v>0</v>
      </c>
      <c r="G67" s="21">
        <v>0</v>
      </c>
      <c r="H67" s="22">
        <v>0</v>
      </c>
    </row>
    <row r="68" spans="1:8" x14ac:dyDescent="0.25">
      <c r="A68" t="s">
        <v>83</v>
      </c>
      <c r="B68" s="21"/>
      <c r="C68" s="21">
        <v>0</v>
      </c>
      <c r="D68" s="3">
        <v>717384027.20000005</v>
      </c>
      <c r="E68" s="3">
        <v>717384027.20000005</v>
      </c>
      <c r="F68" s="3">
        <v>0</v>
      </c>
      <c r="G68" s="21">
        <v>0</v>
      </c>
      <c r="H68" s="22">
        <v>0</v>
      </c>
    </row>
    <row r="69" spans="1:8" x14ac:dyDescent="0.25">
      <c r="A69" t="s">
        <v>84</v>
      </c>
      <c r="B69" s="21"/>
      <c r="C69" s="21">
        <v>0</v>
      </c>
      <c r="D69" s="3">
        <v>10611986.199999999</v>
      </c>
      <c r="E69" s="3">
        <v>10611986.199999999</v>
      </c>
      <c r="F69" s="3">
        <v>0</v>
      </c>
      <c r="G69" s="21">
        <v>0</v>
      </c>
      <c r="H69" s="22">
        <v>0</v>
      </c>
    </row>
    <row r="70" spans="1:8" x14ac:dyDescent="0.25">
      <c r="A70" t="s">
        <v>85</v>
      </c>
      <c r="B70" s="21"/>
      <c r="C70" s="21">
        <v>0</v>
      </c>
      <c r="D70" s="3">
        <v>10611986.199999999</v>
      </c>
      <c r="E70" s="3">
        <v>10611986.199999999</v>
      </c>
      <c r="F70" s="3">
        <v>0</v>
      </c>
      <c r="G70" s="21">
        <v>0</v>
      </c>
      <c r="H70" s="22">
        <v>0</v>
      </c>
    </row>
    <row r="71" spans="1:8" x14ac:dyDescent="0.25">
      <c r="A71" t="s">
        <v>27</v>
      </c>
      <c r="B71" s="21"/>
      <c r="C71" s="21">
        <v>0</v>
      </c>
      <c r="D71" s="3">
        <v>213930</v>
      </c>
      <c r="E71" s="3">
        <v>213930</v>
      </c>
      <c r="F71" s="3"/>
      <c r="G71" s="21">
        <v>0</v>
      </c>
      <c r="H71" s="22">
        <v>0</v>
      </c>
    </row>
    <row r="72" spans="1:8" x14ac:dyDescent="0.25">
      <c r="A72" t="s">
        <v>86</v>
      </c>
      <c r="B72" s="21"/>
      <c r="C72" s="21">
        <v>0</v>
      </c>
      <c r="D72" s="3">
        <v>10611986.199999999</v>
      </c>
      <c r="E72" s="3">
        <v>10611986.199999999</v>
      </c>
      <c r="F72" s="3">
        <v>0</v>
      </c>
      <c r="G72" s="21">
        <v>0</v>
      </c>
      <c r="H72" s="22">
        <v>0</v>
      </c>
    </row>
    <row r="73" spans="1:8" x14ac:dyDescent="0.25">
      <c r="E73" s="23"/>
    </row>
    <row r="74" spans="1:8" x14ac:dyDescent="0.25">
      <c r="E74" s="23"/>
    </row>
    <row r="75" spans="1:8" x14ac:dyDescent="0.25">
      <c r="F75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22" sqref="J22"/>
    </sheetView>
  </sheetViews>
  <sheetFormatPr defaultRowHeight="15" x14ac:dyDescent="0.25"/>
  <cols>
    <col min="1" max="1" width="6.28515625" bestFit="1" customWidth="1"/>
    <col min="2" max="2" width="14.7109375" bestFit="1" customWidth="1"/>
    <col min="3" max="3" width="14.42578125" bestFit="1" customWidth="1"/>
    <col min="4" max="5" width="13.5703125" bestFit="1" customWidth="1"/>
    <col min="6" max="7" width="12.42578125" bestFit="1" customWidth="1"/>
    <col min="8" max="8" width="13.140625" bestFit="1" customWidth="1"/>
    <col min="257" max="257" width="6.28515625" bestFit="1" customWidth="1"/>
    <col min="258" max="258" width="14.7109375" bestFit="1" customWidth="1"/>
    <col min="259" max="259" width="14.42578125" bestFit="1" customWidth="1"/>
    <col min="260" max="261" width="13.5703125" bestFit="1" customWidth="1"/>
    <col min="262" max="263" width="12.42578125" bestFit="1" customWidth="1"/>
    <col min="264" max="264" width="13.140625" bestFit="1" customWidth="1"/>
    <col min="513" max="513" width="6.28515625" bestFit="1" customWidth="1"/>
    <col min="514" max="514" width="14.7109375" bestFit="1" customWidth="1"/>
    <col min="515" max="515" width="14.42578125" bestFit="1" customWidth="1"/>
    <col min="516" max="517" width="13.5703125" bestFit="1" customWidth="1"/>
    <col min="518" max="519" width="12.42578125" bestFit="1" customWidth="1"/>
    <col min="520" max="520" width="13.140625" bestFit="1" customWidth="1"/>
    <col min="769" max="769" width="6.28515625" bestFit="1" customWidth="1"/>
    <col min="770" max="770" width="14.7109375" bestFit="1" customWidth="1"/>
    <col min="771" max="771" width="14.42578125" bestFit="1" customWidth="1"/>
    <col min="772" max="773" width="13.5703125" bestFit="1" customWidth="1"/>
    <col min="774" max="775" width="12.42578125" bestFit="1" customWidth="1"/>
    <col min="776" max="776" width="13.140625" bestFit="1" customWidth="1"/>
    <col min="1025" max="1025" width="6.28515625" bestFit="1" customWidth="1"/>
    <col min="1026" max="1026" width="14.7109375" bestFit="1" customWidth="1"/>
    <col min="1027" max="1027" width="14.42578125" bestFit="1" customWidth="1"/>
    <col min="1028" max="1029" width="13.5703125" bestFit="1" customWidth="1"/>
    <col min="1030" max="1031" width="12.42578125" bestFit="1" customWidth="1"/>
    <col min="1032" max="1032" width="13.140625" bestFit="1" customWidth="1"/>
    <col min="1281" max="1281" width="6.28515625" bestFit="1" customWidth="1"/>
    <col min="1282" max="1282" width="14.7109375" bestFit="1" customWidth="1"/>
    <col min="1283" max="1283" width="14.42578125" bestFit="1" customWidth="1"/>
    <col min="1284" max="1285" width="13.5703125" bestFit="1" customWidth="1"/>
    <col min="1286" max="1287" width="12.42578125" bestFit="1" customWidth="1"/>
    <col min="1288" max="1288" width="13.140625" bestFit="1" customWidth="1"/>
    <col min="1537" max="1537" width="6.28515625" bestFit="1" customWidth="1"/>
    <col min="1538" max="1538" width="14.7109375" bestFit="1" customWidth="1"/>
    <col min="1539" max="1539" width="14.42578125" bestFit="1" customWidth="1"/>
    <col min="1540" max="1541" width="13.5703125" bestFit="1" customWidth="1"/>
    <col min="1542" max="1543" width="12.42578125" bestFit="1" customWidth="1"/>
    <col min="1544" max="1544" width="13.140625" bestFit="1" customWidth="1"/>
    <col min="1793" max="1793" width="6.28515625" bestFit="1" customWidth="1"/>
    <col min="1794" max="1794" width="14.7109375" bestFit="1" customWidth="1"/>
    <col min="1795" max="1795" width="14.42578125" bestFit="1" customWidth="1"/>
    <col min="1796" max="1797" width="13.5703125" bestFit="1" customWidth="1"/>
    <col min="1798" max="1799" width="12.42578125" bestFit="1" customWidth="1"/>
    <col min="1800" max="1800" width="13.140625" bestFit="1" customWidth="1"/>
    <col min="2049" max="2049" width="6.28515625" bestFit="1" customWidth="1"/>
    <col min="2050" max="2050" width="14.7109375" bestFit="1" customWidth="1"/>
    <col min="2051" max="2051" width="14.42578125" bestFit="1" customWidth="1"/>
    <col min="2052" max="2053" width="13.5703125" bestFit="1" customWidth="1"/>
    <col min="2054" max="2055" width="12.42578125" bestFit="1" customWidth="1"/>
    <col min="2056" max="2056" width="13.140625" bestFit="1" customWidth="1"/>
    <col min="2305" max="2305" width="6.28515625" bestFit="1" customWidth="1"/>
    <col min="2306" max="2306" width="14.7109375" bestFit="1" customWidth="1"/>
    <col min="2307" max="2307" width="14.42578125" bestFit="1" customWidth="1"/>
    <col min="2308" max="2309" width="13.5703125" bestFit="1" customWidth="1"/>
    <col min="2310" max="2311" width="12.42578125" bestFit="1" customWidth="1"/>
    <col min="2312" max="2312" width="13.140625" bestFit="1" customWidth="1"/>
    <col min="2561" max="2561" width="6.28515625" bestFit="1" customWidth="1"/>
    <col min="2562" max="2562" width="14.7109375" bestFit="1" customWidth="1"/>
    <col min="2563" max="2563" width="14.42578125" bestFit="1" customWidth="1"/>
    <col min="2564" max="2565" width="13.5703125" bestFit="1" customWidth="1"/>
    <col min="2566" max="2567" width="12.42578125" bestFit="1" customWidth="1"/>
    <col min="2568" max="2568" width="13.140625" bestFit="1" customWidth="1"/>
    <col min="2817" max="2817" width="6.28515625" bestFit="1" customWidth="1"/>
    <col min="2818" max="2818" width="14.7109375" bestFit="1" customWidth="1"/>
    <col min="2819" max="2819" width="14.42578125" bestFit="1" customWidth="1"/>
    <col min="2820" max="2821" width="13.5703125" bestFit="1" customWidth="1"/>
    <col min="2822" max="2823" width="12.42578125" bestFit="1" customWidth="1"/>
    <col min="2824" max="2824" width="13.140625" bestFit="1" customWidth="1"/>
    <col min="3073" max="3073" width="6.28515625" bestFit="1" customWidth="1"/>
    <col min="3074" max="3074" width="14.7109375" bestFit="1" customWidth="1"/>
    <col min="3075" max="3075" width="14.42578125" bestFit="1" customWidth="1"/>
    <col min="3076" max="3077" width="13.5703125" bestFit="1" customWidth="1"/>
    <col min="3078" max="3079" width="12.42578125" bestFit="1" customWidth="1"/>
    <col min="3080" max="3080" width="13.140625" bestFit="1" customWidth="1"/>
    <col min="3329" max="3329" width="6.28515625" bestFit="1" customWidth="1"/>
    <col min="3330" max="3330" width="14.7109375" bestFit="1" customWidth="1"/>
    <col min="3331" max="3331" width="14.42578125" bestFit="1" customWidth="1"/>
    <col min="3332" max="3333" width="13.5703125" bestFit="1" customWidth="1"/>
    <col min="3334" max="3335" width="12.42578125" bestFit="1" customWidth="1"/>
    <col min="3336" max="3336" width="13.140625" bestFit="1" customWidth="1"/>
    <col min="3585" max="3585" width="6.28515625" bestFit="1" customWidth="1"/>
    <col min="3586" max="3586" width="14.7109375" bestFit="1" customWidth="1"/>
    <col min="3587" max="3587" width="14.42578125" bestFit="1" customWidth="1"/>
    <col min="3588" max="3589" width="13.5703125" bestFit="1" customWidth="1"/>
    <col min="3590" max="3591" width="12.42578125" bestFit="1" customWidth="1"/>
    <col min="3592" max="3592" width="13.140625" bestFit="1" customWidth="1"/>
    <col min="3841" max="3841" width="6.28515625" bestFit="1" customWidth="1"/>
    <col min="3842" max="3842" width="14.7109375" bestFit="1" customWidth="1"/>
    <col min="3843" max="3843" width="14.42578125" bestFit="1" customWidth="1"/>
    <col min="3844" max="3845" width="13.5703125" bestFit="1" customWidth="1"/>
    <col min="3846" max="3847" width="12.42578125" bestFit="1" customWidth="1"/>
    <col min="3848" max="3848" width="13.140625" bestFit="1" customWidth="1"/>
    <col min="4097" max="4097" width="6.28515625" bestFit="1" customWidth="1"/>
    <col min="4098" max="4098" width="14.7109375" bestFit="1" customWidth="1"/>
    <col min="4099" max="4099" width="14.42578125" bestFit="1" customWidth="1"/>
    <col min="4100" max="4101" width="13.5703125" bestFit="1" customWidth="1"/>
    <col min="4102" max="4103" width="12.42578125" bestFit="1" customWidth="1"/>
    <col min="4104" max="4104" width="13.140625" bestFit="1" customWidth="1"/>
    <col min="4353" max="4353" width="6.28515625" bestFit="1" customWidth="1"/>
    <col min="4354" max="4354" width="14.7109375" bestFit="1" customWidth="1"/>
    <col min="4355" max="4355" width="14.42578125" bestFit="1" customWidth="1"/>
    <col min="4356" max="4357" width="13.5703125" bestFit="1" customWidth="1"/>
    <col min="4358" max="4359" width="12.42578125" bestFit="1" customWidth="1"/>
    <col min="4360" max="4360" width="13.140625" bestFit="1" customWidth="1"/>
    <col min="4609" max="4609" width="6.28515625" bestFit="1" customWidth="1"/>
    <col min="4610" max="4610" width="14.7109375" bestFit="1" customWidth="1"/>
    <col min="4611" max="4611" width="14.42578125" bestFit="1" customWidth="1"/>
    <col min="4612" max="4613" width="13.5703125" bestFit="1" customWidth="1"/>
    <col min="4614" max="4615" width="12.42578125" bestFit="1" customWidth="1"/>
    <col min="4616" max="4616" width="13.140625" bestFit="1" customWidth="1"/>
    <col min="4865" max="4865" width="6.28515625" bestFit="1" customWidth="1"/>
    <col min="4866" max="4866" width="14.7109375" bestFit="1" customWidth="1"/>
    <col min="4867" max="4867" width="14.42578125" bestFit="1" customWidth="1"/>
    <col min="4868" max="4869" width="13.5703125" bestFit="1" customWidth="1"/>
    <col min="4870" max="4871" width="12.42578125" bestFit="1" customWidth="1"/>
    <col min="4872" max="4872" width="13.140625" bestFit="1" customWidth="1"/>
    <col min="5121" max="5121" width="6.28515625" bestFit="1" customWidth="1"/>
    <col min="5122" max="5122" width="14.7109375" bestFit="1" customWidth="1"/>
    <col min="5123" max="5123" width="14.42578125" bestFit="1" customWidth="1"/>
    <col min="5124" max="5125" width="13.5703125" bestFit="1" customWidth="1"/>
    <col min="5126" max="5127" width="12.42578125" bestFit="1" customWidth="1"/>
    <col min="5128" max="5128" width="13.140625" bestFit="1" customWidth="1"/>
    <col min="5377" max="5377" width="6.28515625" bestFit="1" customWidth="1"/>
    <col min="5378" max="5378" width="14.7109375" bestFit="1" customWidth="1"/>
    <col min="5379" max="5379" width="14.42578125" bestFit="1" customWidth="1"/>
    <col min="5380" max="5381" width="13.5703125" bestFit="1" customWidth="1"/>
    <col min="5382" max="5383" width="12.42578125" bestFit="1" customWidth="1"/>
    <col min="5384" max="5384" width="13.140625" bestFit="1" customWidth="1"/>
    <col min="5633" max="5633" width="6.28515625" bestFit="1" customWidth="1"/>
    <col min="5634" max="5634" width="14.7109375" bestFit="1" customWidth="1"/>
    <col min="5635" max="5635" width="14.42578125" bestFit="1" customWidth="1"/>
    <col min="5636" max="5637" width="13.5703125" bestFit="1" customWidth="1"/>
    <col min="5638" max="5639" width="12.42578125" bestFit="1" customWidth="1"/>
    <col min="5640" max="5640" width="13.140625" bestFit="1" customWidth="1"/>
    <col min="5889" max="5889" width="6.28515625" bestFit="1" customWidth="1"/>
    <col min="5890" max="5890" width="14.7109375" bestFit="1" customWidth="1"/>
    <col min="5891" max="5891" width="14.42578125" bestFit="1" customWidth="1"/>
    <col min="5892" max="5893" width="13.5703125" bestFit="1" customWidth="1"/>
    <col min="5894" max="5895" width="12.42578125" bestFit="1" customWidth="1"/>
    <col min="5896" max="5896" width="13.140625" bestFit="1" customWidth="1"/>
    <col min="6145" max="6145" width="6.28515625" bestFit="1" customWidth="1"/>
    <col min="6146" max="6146" width="14.7109375" bestFit="1" customWidth="1"/>
    <col min="6147" max="6147" width="14.42578125" bestFit="1" customWidth="1"/>
    <col min="6148" max="6149" width="13.5703125" bestFit="1" customWidth="1"/>
    <col min="6150" max="6151" width="12.42578125" bestFit="1" customWidth="1"/>
    <col min="6152" max="6152" width="13.140625" bestFit="1" customWidth="1"/>
    <col min="6401" max="6401" width="6.28515625" bestFit="1" customWidth="1"/>
    <col min="6402" max="6402" width="14.7109375" bestFit="1" customWidth="1"/>
    <col min="6403" max="6403" width="14.42578125" bestFit="1" customWidth="1"/>
    <col min="6404" max="6405" width="13.5703125" bestFit="1" customWidth="1"/>
    <col min="6406" max="6407" width="12.42578125" bestFit="1" customWidth="1"/>
    <col min="6408" max="6408" width="13.140625" bestFit="1" customWidth="1"/>
    <col min="6657" max="6657" width="6.28515625" bestFit="1" customWidth="1"/>
    <col min="6658" max="6658" width="14.7109375" bestFit="1" customWidth="1"/>
    <col min="6659" max="6659" width="14.42578125" bestFit="1" customWidth="1"/>
    <col min="6660" max="6661" width="13.5703125" bestFit="1" customWidth="1"/>
    <col min="6662" max="6663" width="12.42578125" bestFit="1" customWidth="1"/>
    <col min="6664" max="6664" width="13.140625" bestFit="1" customWidth="1"/>
    <col min="6913" max="6913" width="6.28515625" bestFit="1" customWidth="1"/>
    <col min="6914" max="6914" width="14.7109375" bestFit="1" customWidth="1"/>
    <col min="6915" max="6915" width="14.42578125" bestFit="1" customWidth="1"/>
    <col min="6916" max="6917" width="13.5703125" bestFit="1" customWidth="1"/>
    <col min="6918" max="6919" width="12.42578125" bestFit="1" customWidth="1"/>
    <col min="6920" max="6920" width="13.140625" bestFit="1" customWidth="1"/>
    <col min="7169" max="7169" width="6.28515625" bestFit="1" customWidth="1"/>
    <col min="7170" max="7170" width="14.7109375" bestFit="1" customWidth="1"/>
    <col min="7171" max="7171" width="14.42578125" bestFit="1" customWidth="1"/>
    <col min="7172" max="7173" width="13.5703125" bestFit="1" customWidth="1"/>
    <col min="7174" max="7175" width="12.42578125" bestFit="1" customWidth="1"/>
    <col min="7176" max="7176" width="13.140625" bestFit="1" customWidth="1"/>
    <col min="7425" max="7425" width="6.28515625" bestFit="1" customWidth="1"/>
    <col min="7426" max="7426" width="14.7109375" bestFit="1" customWidth="1"/>
    <col min="7427" max="7427" width="14.42578125" bestFit="1" customWidth="1"/>
    <col min="7428" max="7429" width="13.5703125" bestFit="1" customWidth="1"/>
    <col min="7430" max="7431" width="12.42578125" bestFit="1" customWidth="1"/>
    <col min="7432" max="7432" width="13.140625" bestFit="1" customWidth="1"/>
    <col min="7681" max="7681" width="6.28515625" bestFit="1" customWidth="1"/>
    <col min="7682" max="7682" width="14.7109375" bestFit="1" customWidth="1"/>
    <col min="7683" max="7683" width="14.42578125" bestFit="1" customWidth="1"/>
    <col min="7684" max="7685" width="13.5703125" bestFit="1" customWidth="1"/>
    <col min="7686" max="7687" width="12.42578125" bestFit="1" customWidth="1"/>
    <col min="7688" max="7688" width="13.140625" bestFit="1" customWidth="1"/>
    <col min="7937" max="7937" width="6.28515625" bestFit="1" customWidth="1"/>
    <col min="7938" max="7938" width="14.7109375" bestFit="1" customWidth="1"/>
    <col min="7939" max="7939" width="14.42578125" bestFit="1" customWidth="1"/>
    <col min="7940" max="7941" width="13.5703125" bestFit="1" customWidth="1"/>
    <col min="7942" max="7943" width="12.42578125" bestFit="1" customWidth="1"/>
    <col min="7944" max="7944" width="13.140625" bestFit="1" customWidth="1"/>
    <col min="8193" max="8193" width="6.28515625" bestFit="1" customWidth="1"/>
    <col min="8194" max="8194" width="14.7109375" bestFit="1" customWidth="1"/>
    <col min="8195" max="8195" width="14.42578125" bestFit="1" customWidth="1"/>
    <col min="8196" max="8197" width="13.5703125" bestFit="1" customWidth="1"/>
    <col min="8198" max="8199" width="12.42578125" bestFit="1" customWidth="1"/>
    <col min="8200" max="8200" width="13.140625" bestFit="1" customWidth="1"/>
    <col min="8449" max="8449" width="6.28515625" bestFit="1" customWidth="1"/>
    <col min="8450" max="8450" width="14.7109375" bestFit="1" customWidth="1"/>
    <col min="8451" max="8451" width="14.42578125" bestFit="1" customWidth="1"/>
    <col min="8452" max="8453" width="13.5703125" bestFit="1" customWidth="1"/>
    <col min="8454" max="8455" width="12.42578125" bestFit="1" customWidth="1"/>
    <col min="8456" max="8456" width="13.140625" bestFit="1" customWidth="1"/>
    <col min="8705" max="8705" width="6.28515625" bestFit="1" customWidth="1"/>
    <col min="8706" max="8706" width="14.7109375" bestFit="1" customWidth="1"/>
    <col min="8707" max="8707" width="14.42578125" bestFit="1" customWidth="1"/>
    <col min="8708" max="8709" width="13.5703125" bestFit="1" customWidth="1"/>
    <col min="8710" max="8711" width="12.42578125" bestFit="1" customWidth="1"/>
    <col min="8712" max="8712" width="13.140625" bestFit="1" customWidth="1"/>
    <col min="8961" max="8961" width="6.28515625" bestFit="1" customWidth="1"/>
    <col min="8962" max="8962" width="14.7109375" bestFit="1" customWidth="1"/>
    <col min="8963" max="8963" width="14.42578125" bestFit="1" customWidth="1"/>
    <col min="8964" max="8965" width="13.5703125" bestFit="1" customWidth="1"/>
    <col min="8966" max="8967" width="12.42578125" bestFit="1" customWidth="1"/>
    <col min="8968" max="8968" width="13.140625" bestFit="1" customWidth="1"/>
    <col min="9217" max="9217" width="6.28515625" bestFit="1" customWidth="1"/>
    <col min="9218" max="9218" width="14.7109375" bestFit="1" customWidth="1"/>
    <col min="9219" max="9219" width="14.42578125" bestFit="1" customWidth="1"/>
    <col min="9220" max="9221" width="13.5703125" bestFit="1" customWidth="1"/>
    <col min="9222" max="9223" width="12.42578125" bestFit="1" customWidth="1"/>
    <col min="9224" max="9224" width="13.140625" bestFit="1" customWidth="1"/>
    <col min="9473" max="9473" width="6.28515625" bestFit="1" customWidth="1"/>
    <col min="9474" max="9474" width="14.7109375" bestFit="1" customWidth="1"/>
    <col min="9475" max="9475" width="14.42578125" bestFit="1" customWidth="1"/>
    <col min="9476" max="9477" width="13.5703125" bestFit="1" customWidth="1"/>
    <col min="9478" max="9479" width="12.42578125" bestFit="1" customWidth="1"/>
    <col min="9480" max="9480" width="13.140625" bestFit="1" customWidth="1"/>
    <col min="9729" max="9729" width="6.28515625" bestFit="1" customWidth="1"/>
    <col min="9730" max="9730" width="14.7109375" bestFit="1" customWidth="1"/>
    <col min="9731" max="9731" width="14.42578125" bestFit="1" customWidth="1"/>
    <col min="9732" max="9733" width="13.5703125" bestFit="1" customWidth="1"/>
    <col min="9734" max="9735" width="12.42578125" bestFit="1" customWidth="1"/>
    <col min="9736" max="9736" width="13.140625" bestFit="1" customWidth="1"/>
    <col min="9985" max="9985" width="6.28515625" bestFit="1" customWidth="1"/>
    <col min="9986" max="9986" width="14.7109375" bestFit="1" customWidth="1"/>
    <col min="9987" max="9987" width="14.42578125" bestFit="1" customWidth="1"/>
    <col min="9988" max="9989" width="13.5703125" bestFit="1" customWidth="1"/>
    <col min="9990" max="9991" width="12.42578125" bestFit="1" customWidth="1"/>
    <col min="9992" max="9992" width="13.140625" bestFit="1" customWidth="1"/>
    <col min="10241" max="10241" width="6.28515625" bestFit="1" customWidth="1"/>
    <col min="10242" max="10242" width="14.7109375" bestFit="1" customWidth="1"/>
    <col min="10243" max="10243" width="14.42578125" bestFit="1" customWidth="1"/>
    <col min="10244" max="10245" width="13.5703125" bestFit="1" customWidth="1"/>
    <col min="10246" max="10247" width="12.42578125" bestFit="1" customWidth="1"/>
    <col min="10248" max="10248" width="13.140625" bestFit="1" customWidth="1"/>
    <col min="10497" max="10497" width="6.28515625" bestFit="1" customWidth="1"/>
    <col min="10498" max="10498" width="14.7109375" bestFit="1" customWidth="1"/>
    <col min="10499" max="10499" width="14.42578125" bestFit="1" customWidth="1"/>
    <col min="10500" max="10501" width="13.5703125" bestFit="1" customWidth="1"/>
    <col min="10502" max="10503" width="12.42578125" bestFit="1" customWidth="1"/>
    <col min="10504" max="10504" width="13.140625" bestFit="1" customWidth="1"/>
    <col min="10753" max="10753" width="6.28515625" bestFit="1" customWidth="1"/>
    <col min="10754" max="10754" width="14.7109375" bestFit="1" customWidth="1"/>
    <col min="10755" max="10755" width="14.42578125" bestFit="1" customWidth="1"/>
    <col min="10756" max="10757" width="13.5703125" bestFit="1" customWidth="1"/>
    <col min="10758" max="10759" width="12.42578125" bestFit="1" customWidth="1"/>
    <col min="10760" max="10760" width="13.140625" bestFit="1" customWidth="1"/>
    <col min="11009" max="11009" width="6.28515625" bestFit="1" customWidth="1"/>
    <col min="11010" max="11010" width="14.7109375" bestFit="1" customWidth="1"/>
    <col min="11011" max="11011" width="14.42578125" bestFit="1" customWidth="1"/>
    <col min="11012" max="11013" width="13.5703125" bestFit="1" customWidth="1"/>
    <col min="11014" max="11015" width="12.42578125" bestFit="1" customWidth="1"/>
    <col min="11016" max="11016" width="13.140625" bestFit="1" customWidth="1"/>
    <col min="11265" max="11265" width="6.28515625" bestFit="1" customWidth="1"/>
    <col min="11266" max="11266" width="14.7109375" bestFit="1" customWidth="1"/>
    <col min="11267" max="11267" width="14.42578125" bestFit="1" customWidth="1"/>
    <col min="11268" max="11269" width="13.5703125" bestFit="1" customWidth="1"/>
    <col min="11270" max="11271" width="12.42578125" bestFit="1" customWidth="1"/>
    <col min="11272" max="11272" width="13.140625" bestFit="1" customWidth="1"/>
    <col min="11521" max="11521" width="6.28515625" bestFit="1" customWidth="1"/>
    <col min="11522" max="11522" width="14.7109375" bestFit="1" customWidth="1"/>
    <col min="11523" max="11523" width="14.42578125" bestFit="1" customWidth="1"/>
    <col min="11524" max="11525" width="13.5703125" bestFit="1" customWidth="1"/>
    <col min="11526" max="11527" width="12.42578125" bestFit="1" customWidth="1"/>
    <col min="11528" max="11528" width="13.140625" bestFit="1" customWidth="1"/>
    <col min="11777" max="11777" width="6.28515625" bestFit="1" customWidth="1"/>
    <col min="11778" max="11778" width="14.7109375" bestFit="1" customWidth="1"/>
    <col min="11779" max="11779" width="14.42578125" bestFit="1" customWidth="1"/>
    <col min="11780" max="11781" width="13.5703125" bestFit="1" customWidth="1"/>
    <col min="11782" max="11783" width="12.42578125" bestFit="1" customWidth="1"/>
    <col min="11784" max="11784" width="13.140625" bestFit="1" customWidth="1"/>
    <col min="12033" max="12033" width="6.28515625" bestFit="1" customWidth="1"/>
    <col min="12034" max="12034" width="14.7109375" bestFit="1" customWidth="1"/>
    <col min="12035" max="12035" width="14.42578125" bestFit="1" customWidth="1"/>
    <col min="12036" max="12037" width="13.5703125" bestFit="1" customWidth="1"/>
    <col min="12038" max="12039" width="12.42578125" bestFit="1" customWidth="1"/>
    <col min="12040" max="12040" width="13.140625" bestFit="1" customWidth="1"/>
    <col min="12289" max="12289" width="6.28515625" bestFit="1" customWidth="1"/>
    <col min="12290" max="12290" width="14.7109375" bestFit="1" customWidth="1"/>
    <col min="12291" max="12291" width="14.42578125" bestFit="1" customWidth="1"/>
    <col min="12292" max="12293" width="13.5703125" bestFit="1" customWidth="1"/>
    <col min="12294" max="12295" width="12.42578125" bestFit="1" customWidth="1"/>
    <col min="12296" max="12296" width="13.140625" bestFit="1" customWidth="1"/>
    <col min="12545" max="12545" width="6.28515625" bestFit="1" customWidth="1"/>
    <col min="12546" max="12546" width="14.7109375" bestFit="1" customWidth="1"/>
    <col min="12547" max="12547" width="14.42578125" bestFit="1" customWidth="1"/>
    <col min="12548" max="12549" width="13.5703125" bestFit="1" customWidth="1"/>
    <col min="12550" max="12551" width="12.42578125" bestFit="1" customWidth="1"/>
    <col min="12552" max="12552" width="13.140625" bestFit="1" customWidth="1"/>
    <col min="12801" max="12801" width="6.28515625" bestFit="1" customWidth="1"/>
    <col min="12802" max="12802" width="14.7109375" bestFit="1" customWidth="1"/>
    <col min="12803" max="12803" width="14.42578125" bestFit="1" customWidth="1"/>
    <col min="12804" max="12805" width="13.5703125" bestFit="1" customWidth="1"/>
    <col min="12806" max="12807" width="12.42578125" bestFit="1" customWidth="1"/>
    <col min="12808" max="12808" width="13.140625" bestFit="1" customWidth="1"/>
    <col min="13057" max="13057" width="6.28515625" bestFit="1" customWidth="1"/>
    <col min="13058" max="13058" width="14.7109375" bestFit="1" customWidth="1"/>
    <col min="13059" max="13059" width="14.42578125" bestFit="1" customWidth="1"/>
    <col min="13060" max="13061" width="13.5703125" bestFit="1" customWidth="1"/>
    <col min="13062" max="13063" width="12.42578125" bestFit="1" customWidth="1"/>
    <col min="13064" max="13064" width="13.140625" bestFit="1" customWidth="1"/>
    <col min="13313" max="13313" width="6.28515625" bestFit="1" customWidth="1"/>
    <col min="13314" max="13314" width="14.7109375" bestFit="1" customWidth="1"/>
    <col min="13315" max="13315" width="14.42578125" bestFit="1" customWidth="1"/>
    <col min="13316" max="13317" width="13.5703125" bestFit="1" customWidth="1"/>
    <col min="13318" max="13319" width="12.42578125" bestFit="1" customWidth="1"/>
    <col min="13320" max="13320" width="13.140625" bestFit="1" customWidth="1"/>
    <col min="13569" max="13569" width="6.28515625" bestFit="1" customWidth="1"/>
    <col min="13570" max="13570" width="14.7109375" bestFit="1" customWidth="1"/>
    <col min="13571" max="13571" width="14.42578125" bestFit="1" customWidth="1"/>
    <col min="13572" max="13573" width="13.5703125" bestFit="1" customWidth="1"/>
    <col min="13574" max="13575" width="12.42578125" bestFit="1" customWidth="1"/>
    <col min="13576" max="13576" width="13.140625" bestFit="1" customWidth="1"/>
    <col min="13825" max="13825" width="6.28515625" bestFit="1" customWidth="1"/>
    <col min="13826" max="13826" width="14.7109375" bestFit="1" customWidth="1"/>
    <col min="13827" max="13827" width="14.42578125" bestFit="1" customWidth="1"/>
    <col min="13828" max="13829" width="13.5703125" bestFit="1" customWidth="1"/>
    <col min="13830" max="13831" width="12.42578125" bestFit="1" customWidth="1"/>
    <col min="13832" max="13832" width="13.140625" bestFit="1" customWidth="1"/>
    <col min="14081" max="14081" width="6.28515625" bestFit="1" customWidth="1"/>
    <col min="14082" max="14082" width="14.7109375" bestFit="1" customWidth="1"/>
    <col min="14083" max="14083" width="14.42578125" bestFit="1" customWidth="1"/>
    <col min="14084" max="14085" width="13.5703125" bestFit="1" customWidth="1"/>
    <col min="14086" max="14087" width="12.42578125" bestFit="1" customWidth="1"/>
    <col min="14088" max="14088" width="13.140625" bestFit="1" customWidth="1"/>
    <col min="14337" max="14337" width="6.28515625" bestFit="1" customWidth="1"/>
    <col min="14338" max="14338" width="14.7109375" bestFit="1" customWidth="1"/>
    <col min="14339" max="14339" width="14.42578125" bestFit="1" customWidth="1"/>
    <col min="14340" max="14341" width="13.5703125" bestFit="1" customWidth="1"/>
    <col min="14342" max="14343" width="12.42578125" bestFit="1" customWidth="1"/>
    <col min="14344" max="14344" width="13.140625" bestFit="1" customWidth="1"/>
    <col min="14593" max="14593" width="6.28515625" bestFit="1" customWidth="1"/>
    <col min="14594" max="14594" width="14.7109375" bestFit="1" customWidth="1"/>
    <col min="14595" max="14595" width="14.42578125" bestFit="1" customWidth="1"/>
    <col min="14596" max="14597" width="13.5703125" bestFit="1" customWidth="1"/>
    <col min="14598" max="14599" width="12.42578125" bestFit="1" customWidth="1"/>
    <col min="14600" max="14600" width="13.140625" bestFit="1" customWidth="1"/>
    <col min="14849" max="14849" width="6.28515625" bestFit="1" customWidth="1"/>
    <col min="14850" max="14850" width="14.7109375" bestFit="1" customWidth="1"/>
    <col min="14851" max="14851" width="14.42578125" bestFit="1" customWidth="1"/>
    <col min="14852" max="14853" width="13.5703125" bestFit="1" customWidth="1"/>
    <col min="14854" max="14855" width="12.42578125" bestFit="1" customWidth="1"/>
    <col min="14856" max="14856" width="13.140625" bestFit="1" customWidth="1"/>
    <col min="15105" max="15105" width="6.28515625" bestFit="1" customWidth="1"/>
    <col min="15106" max="15106" width="14.7109375" bestFit="1" customWidth="1"/>
    <col min="15107" max="15107" width="14.42578125" bestFit="1" customWidth="1"/>
    <col min="15108" max="15109" width="13.5703125" bestFit="1" customWidth="1"/>
    <col min="15110" max="15111" width="12.42578125" bestFit="1" customWidth="1"/>
    <col min="15112" max="15112" width="13.140625" bestFit="1" customWidth="1"/>
    <col min="15361" max="15361" width="6.28515625" bestFit="1" customWidth="1"/>
    <col min="15362" max="15362" width="14.7109375" bestFit="1" customWidth="1"/>
    <col min="15363" max="15363" width="14.42578125" bestFit="1" customWidth="1"/>
    <col min="15364" max="15365" width="13.5703125" bestFit="1" customWidth="1"/>
    <col min="15366" max="15367" width="12.42578125" bestFit="1" customWidth="1"/>
    <col min="15368" max="15368" width="13.140625" bestFit="1" customWidth="1"/>
    <col min="15617" max="15617" width="6.28515625" bestFit="1" customWidth="1"/>
    <col min="15618" max="15618" width="14.7109375" bestFit="1" customWidth="1"/>
    <col min="15619" max="15619" width="14.42578125" bestFit="1" customWidth="1"/>
    <col min="15620" max="15621" width="13.5703125" bestFit="1" customWidth="1"/>
    <col min="15622" max="15623" width="12.42578125" bestFit="1" customWidth="1"/>
    <col min="15624" max="15624" width="13.140625" bestFit="1" customWidth="1"/>
    <col min="15873" max="15873" width="6.28515625" bestFit="1" customWidth="1"/>
    <col min="15874" max="15874" width="14.7109375" bestFit="1" customWidth="1"/>
    <col min="15875" max="15875" width="14.42578125" bestFit="1" customWidth="1"/>
    <col min="15876" max="15877" width="13.5703125" bestFit="1" customWidth="1"/>
    <col min="15878" max="15879" width="12.42578125" bestFit="1" customWidth="1"/>
    <col min="15880" max="15880" width="13.140625" bestFit="1" customWidth="1"/>
    <col min="16129" max="16129" width="6.28515625" bestFit="1" customWidth="1"/>
    <col min="16130" max="16130" width="14.7109375" bestFit="1" customWidth="1"/>
    <col min="16131" max="16131" width="14.42578125" bestFit="1" customWidth="1"/>
    <col min="16132" max="16133" width="13.5703125" bestFit="1" customWidth="1"/>
    <col min="16134" max="16135" width="12.42578125" bestFit="1" customWidth="1"/>
    <col min="16136" max="16136" width="13.140625" bestFit="1" customWidth="1"/>
  </cols>
  <sheetData>
    <row r="1" spans="1:8" x14ac:dyDescent="0.25">
      <c r="A1" s="2" t="s">
        <v>0</v>
      </c>
      <c r="B1" s="19" t="s">
        <v>72</v>
      </c>
      <c r="C1" s="19" t="s">
        <v>73</v>
      </c>
      <c r="D1" s="20" t="s">
        <v>74</v>
      </c>
      <c r="E1" s="20" t="s">
        <v>75</v>
      </c>
      <c r="F1" s="20" t="s">
        <v>76</v>
      </c>
      <c r="G1" s="19" t="s">
        <v>77</v>
      </c>
      <c r="H1" s="19" t="s">
        <v>69</v>
      </c>
    </row>
    <row r="2" spans="1:8" x14ac:dyDescent="0.25">
      <c r="A2" t="s">
        <v>5</v>
      </c>
      <c r="B2" s="24">
        <v>0</v>
      </c>
      <c r="C2" s="25">
        <v>0</v>
      </c>
      <c r="D2" s="25">
        <v>22074303.190000001</v>
      </c>
      <c r="E2" s="24">
        <v>22074303.190000001</v>
      </c>
      <c r="F2" s="26">
        <v>0</v>
      </c>
      <c r="G2" s="24">
        <v>0</v>
      </c>
      <c r="H2" s="1">
        <v>0</v>
      </c>
    </row>
    <row r="3" spans="1:8" x14ac:dyDescent="0.25">
      <c r="A3" t="s">
        <v>6</v>
      </c>
      <c r="B3" s="24">
        <v>2862121.68</v>
      </c>
      <c r="C3" s="25">
        <v>0</v>
      </c>
      <c r="D3" s="25">
        <v>33647807.149999999</v>
      </c>
      <c r="E3" s="24">
        <v>35726077.43</v>
      </c>
      <c r="F3" s="26">
        <v>783851.4</v>
      </c>
      <c r="G3" s="24">
        <v>0</v>
      </c>
      <c r="H3" s="1">
        <v>783851.4</v>
      </c>
    </row>
    <row r="4" spans="1:8" x14ac:dyDescent="0.25">
      <c r="A4" t="s">
        <v>7</v>
      </c>
      <c r="B4" s="24">
        <v>0</v>
      </c>
      <c r="C4" s="25">
        <v>0</v>
      </c>
      <c r="D4" s="25">
        <v>71641</v>
      </c>
      <c r="E4" s="24">
        <v>23370.23</v>
      </c>
      <c r="F4" s="26">
        <v>48270.77</v>
      </c>
      <c r="G4" s="24">
        <v>0</v>
      </c>
      <c r="H4" s="1">
        <v>48270.77</v>
      </c>
    </row>
    <row r="5" spans="1:8" x14ac:dyDescent="0.25">
      <c r="A5" t="s">
        <v>8</v>
      </c>
      <c r="B5" s="24">
        <v>0</v>
      </c>
      <c r="C5" s="25">
        <v>0</v>
      </c>
      <c r="D5" s="25">
        <v>12087320</v>
      </c>
      <c r="E5" s="24">
        <v>5400000</v>
      </c>
      <c r="F5" s="26">
        <v>6687320</v>
      </c>
      <c r="G5" s="24">
        <v>0</v>
      </c>
      <c r="H5" s="1">
        <v>6687320</v>
      </c>
    </row>
    <row r="6" spans="1:8" x14ac:dyDescent="0.25">
      <c r="A6" t="s">
        <v>9</v>
      </c>
      <c r="B6" s="24">
        <v>5870</v>
      </c>
      <c r="C6" s="25">
        <v>0</v>
      </c>
      <c r="D6" s="25">
        <v>42089426.43</v>
      </c>
      <c r="E6" s="24">
        <v>41895892.259999998</v>
      </c>
      <c r="F6" s="26">
        <v>199404.17</v>
      </c>
      <c r="G6" s="24">
        <v>0</v>
      </c>
      <c r="H6" s="1">
        <v>199404.17</v>
      </c>
    </row>
    <row r="7" spans="1:8" x14ac:dyDescent="0.25">
      <c r="A7" t="s">
        <v>10</v>
      </c>
      <c r="B7" s="24">
        <v>0</v>
      </c>
      <c r="C7" s="25">
        <v>0</v>
      </c>
      <c r="D7" s="25">
        <v>5329832.9400000004</v>
      </c>
      <c r="E7" s="24">
        <v>5329832.9400000004</v>
      </c>
      <c r="F7" s="26">
        <v>0</v>
      </c>
      <c r="G7" s="24">
        <v>0</v>
      </c>
      <c r="H7" s="1">
        <v>0</v>
      </c>
    </row>
    <row r="8" spans="1:8" x14ac:dyDescent="0.25">
      <c r="A8" t="s">
        <v>11</v>
      </c>
      <c r="B8" s="24">
        <v>0</v>
      </c>
      <c r="C8" s="25">
        <v>0</v>
      </c>
      <c r="D8" s="25">
        <v>904651</v>
      </c>
      <c r="E8" s="24">
        <v>4651</v>
      </c>
      <c r="F8" s="26">
        <v>900000</v>
      </c>
      <c r="G8" s="24">
        <v>0</v>
      </c>
      <c r="H8" s="1">
        <v>900000</v>
      </c>
    </row>
    <row r="9" spans="1:8" x14ac:dyDescent="0.25">
      <c r="A9" t="s">
        <v>12</v>
      </c>
      <c r="B9" s="24">
        <v>0</v>
      </c>
      <c r="C9" s="25">
        <v>10000</v>
      </c>
      <c r="D9" s="25">
        <v>0</v>
      </c>
      <c r="E9" s="24">
        <v>0</v>
      </c>
      <c r="F9" s="26">
        <v>0</v>
      </c>
      <c r="G9" s="24">
        <v>10000</v>
      </c>
      <c r="H9" s="1">
        <v>-10000</v>
      </c>
    </row>
    <row r="10" spans="1:8" x14ac:dyDescent="0.25">
      <c r="A10" t="s">
        <v>13</v>
      </c>
      <c r="B10" s="24">
        <v>0</v>
      </c>
      <c r="C10" s="25">
        <v>22395.1</v>
      </c>
      <c r="D10" s="25">
        <v>0</v>
      </c>
      <c r="E10" s="24">
        <v>0</v>
      </c>
      <c r="F10" s="26">
        <v>0</v>
      </c>
      <c r="G10" s="24">
        <v>22395.1</v>
      </c>
      <c r="H10" s="1">
        <v>-22395.1</v>
      </c>
    </row>
    <row r="11" spans="1:8" x14ac:dyDescent="0.25">
      <c r="A11" t="s">
        <v>40</v>
      </c>
      <c r="B11" s="24">
        <v>0</v>
      </c>
      <c r="C11" s="25">
        <v>0</v>
      </c>
      <c r="D11" s="25">
        <v>26729.23</v>
      </c>
      <c r="E11" s="24">
        <v>1311089.33</v>
      </c>
      <c r="F11" s="26">
        <v>0</v>
      </c>
      <c r="G11" s="24">
        <v>1284360.1000000001</v>
      </c>
      <c r="H11" s="1">
        <v>-1284360.1000000001</v>
      </c>
    </row>
    <row r="12" spans="1:8" x14ac:dyDescent="0.25">
      <c r="A12" t="s">
        <v>42</v>
      </c>
      <c r="B12" s="24">
        <v>0</v>
      </c>
      <c r="C12" s="25">
        <v>0</v>
      </c>
      <c r="D12" s="25">
        <v>0</v>
      </c>
      <c r="E12" s="24">
        <v>950000</v>
      </c>
      <c r="F12" s="26">
        <v>0</v>
      </c>
      <c r="G12" s="24">
        <v>950000</v>
      </c>
      <c r="H12" s="1">
        <v>-950000</v>
      </c>
    </row>
    <row r="13" spans="1:8" x14ac:dyDescent="0.25">
      <c r="A13" t="s">
        <v>14</v>
      </c>
      <c r="B13" s="24">
        <v>0</v>
      </c>
      <c r="C13" s="25">
        <v>2833343.58</v>
      </c>
      <c r="D13" s="25">
        <v>28499017.899999999</v>
      </c>
      <c r="E13" s="24">
        <v>32012118.460000001</v>
      </c>
      <c r="F13" s="26">
        <v>0</v>
      </c>
      <c r="G13" s="24">
        <v>6346444.1399999997</v>
      </c>
      <c r="H13" s="1">
        <v>-6346444.1399999997</v>
      </c>
    </row>
    <row r="14" spans="1:8" x14ac:dyDescent="0.25">
      <c r="A14" t="s">
        <v>48</v>
      </c>
      <c r="B14" s="24">
        <v>0</v>
      </c>
      <c r="C14" s="25">
        <v>0</v>
      </c>
      <c r="D14" s="25">
        <v>47826</v>
      </c>
      <c r="E14" s="24">
        <v>53473</v>
      </c>
      <c r="F14" s="26">
        <v>0</v>
      </c>
      <c r="G14" s="24">
        <v>5647</v>
      </c>
      <c r="H14" s="1">
        <v>-5647</v>
      </c>
    </row>
    <row r="15" spans="1:8" x14ac:dyDescent="0.25">
      <c r="A15" t="s">
        <v>15</v>
      </c>
      <c r="B15" s="24">
        <v>0</v>
      </c>
      <c r="C15" s="25">
        <v>0</v>
      </c>
      <c r="D15" s="25">
        <v>5569392.8600000003</v>
      </c>
      <c r="E15" s="24">
        <v>5569392.8600000003</v>
      </c>
      <c r="F15" s="26">
        <v>0</v>
      </c>
      <c r="G15" s="24">
        <v>0</v>
      </c>
      <c r="H15" s="1">
        <v>0</v>
      </c>
    </row>
    <row r="16" spans="1:8" x14ac:dyDescent="0.25">
      <c r="A16" t="s">
        <v>16</v>
      </c>
      <c r="B16" s="24">
        <v>0</v>
      </c>
      <c r="C16" s="25">
        <v>2253</v>
      </c>
      <c r="D16" s="25">
        <v>1155163</v>
      </c>
      <c r="E16" s="24">
        <v>1152910</v>
      </c>
      <c r="F16" s="26">
        <v>0</v>
      </c>
      <c r="G16" s="24">
        <v>0</v>
      </c>
      <c r="H16" s="1">
        <v>0</v>
      </c>
    </row>
    <row r="17" spans="1:8" x14ac:dyDescent="0.25">
      <c r="A17" t="s">
        <v>17</v>
      </c>
      <c r="B17" s="24">
        <v>0</v>
      </c>
      <c r="C17" s="25">
        <v>0</v>
      </c>
      <c r="D17" s="25">
        <v>75000</v>
      </c>
      <c r="E17" s="24">
        <v>75000</v>
      </c>
      <c r="F17" s="26">
        <v>0</v>
      </c>
      <c r="G17" s="24">
        <v>0</v>
      </c>
      <c r="H17" s="1">
        <v>0</v>
      </c>
    </row>
    <row r="18" spans="1:8" x14ac:dyDescent="0.25">
      <c r="A18" t="s">
        <v>18</v>
      </c>
      <c r="B18" s="24">
        <v>0</v>
      </c>
      <c r="C18" s="25">
        <v>0</v>
      </c>
      <c r="D18" s="25">
        <v>22074303.190000001</v>
      </c>
      <c r="E18" s="24">
        <v>22074303.190000001</v>
      </c>
      <c r="F18" s="26">
        <v>0</v>
      </c>
      <c r="G18" s="24">
        <v>0</v>
      </c>
      <c r="H18" s="1">
        <v>0</v>
      </c>
    </row>
    <row r="19" spans="1:8" x14ac:dyDescent="0.25">
      <c r="A19" t="s">
        <v>53</v>
      </c>
      <c r="B19" s="24">
        <v>0</v>
      </c>
      <c r="C19" s="25">
        <v>0</v>
      </c>
      <c r="D19" s="25">
        <v>1100</v>
      </c>
      <c r="E19" s="24">
        <v>1100</v>
      </c>
      <c r="F19" s="26">
        <v>0</v>
      </c>
      <c r="G19" s="24">
        <v>0</v>
      </c>
      <c r="H19" s="1">
        <v>0</v>
      </c>
    </row>
    <row r="20" spans="1:8" x14ac:dyDescent="0.25">
      <c r="A20" t="s">
        <v>57</v>
      </c>
      <c r="B20" s="24">
        <v>0</v>
      </c>
      <c r="C20" s="25">
        <v>0</v>
      </c>
      <c r="D20" s="25">
        <v>53473</v>
      </c>
      <c r="E20" s="24">
        <v>53473</v>
      </c>
      <c r="F20" s="26">
        <v>0</v>
      </c>
      <c r="G20" s="24">
        <v>0</v>
      </c>
      <c r="H20" s="1">
        <v>0</v>
      </c>
    </row>
    <row r="21" spans="1:8" x14ac:dyDescent="0.25">
      <c r="A21" t="s">
        <v>59</v>
      </c>
      <c r="B21" s="24">
        <v>0</v>
      </c>
      <c r="C21" s="25">
        <v>0</v>
      </c>
      <c r="D21" s="25">
        <v>33333.33</v>
      </c>
      <c r="E21" s="24">
        <v>33333.33</v>
      </c>
      <c r="F21" s="26">
        <v>0</v>
      </c>
      <c r="G21" s="24">
        <v>0</v>
      </c>
      <c r="H21" s="1">
        <v>0</v>
      </c>
    </row>
    <row r="22" spans="1:8" x14ac:dyDescent="0.25">
      <c r="A22" t="s">
        <v>20</v>
      </c>
      <c r="B22" s="24">
        <v>0</v>
      </c>
      <c r="C22" s="25">
        <v>0</v>
      </c>
      <c r="D22" s="25">
        <v>4541528</v>
      </c>
      <c r="E22" s="24">
        <v>4541528</v>
      </c>
      <c r="F22" s="26">
        <v>0</v>
      </c>
      <c r="G22" s="24">
        <v>0</v>
      </c>
      <c r="H22" s="1">
        <v>0</v>
      </c>
    </row>
    <row r="23" spans="1:8" x14ac:dyDescent="0.25">
      <c r="A23" t="s">
        <v>21</v>
      </c>
      <c r="B23" s="24">
        <v>0</v>
      </c>
      <c r="C23" s="25">
        <v>0</v>
      </c>
      <c r="D23" s="25">
        <v>25665.360000000001</v>
      </c>
      <c r="E23" s="24">
        <v>25665.360000000001</v>
      </c>
      <c r="F23" s="26">
        <v>0</v>
      </c>
      <c r="G23" s="24">
        <v>0</v>
      </c>
      <c r="H23" s="1">
        <v>0</v>
      </c>
    </row>
    <row r="24" spans="1:8" x14ac:dyDescent="0.25">
      <c r="A24" t="s">
        <v>62</v>
      </c>
      <c r="B24" s="24">
        <v>0</v>
      </c>
      <c r="C24" s="25">
        <v>0</v>
      </c>
      <c r="D24" s="25">
        <v>32021</v>
      </c>
      <c r="E24" s="24">
        <v>32021</v>
      </c>
      <c r="F24" s="26">
        <v>0</v>
      </c>
      <c r="G24" s="24">
        <v>0</v>
      </c>
      <c r="H24" s="1">
        <v>0</v>
      </c>
    </row>
    <row r="25" spans="1:8" x14ac:dyDescent="0.25">
      <c r="A25" t="s">
        <v>22</v>
      </c>
      <c r="B25" s="24">
        <v>0</v>
      </c>
      <c r="C25" s="25">
        <v>0</v>
      </c>
      <c r="D25" s="25">
        <v>5902.59</v>
      </c>
      <c r="E25" s="24">
        <v>5902.59</v>
      </c>
      <c r="F25" s="26">
        <v>0</v>
      </c>
      <c r="G25" s="24">
        <v>0</v>
      </c>
      <c r="H25" s="1">
        <v>0</v>
      </c>
    </row>
    <row r="26" spans="1:8" x14ac:dyDescent="0.25">
      <c r="A26" t="s">
        <v>23</v>
      </c>
      <c r="B26" s="24">
        <v>0</v>
      </c>
      <c r="C26" s="25">
        <v>0</v>
      </c>
      <c r="D26" s="25">
        <v>25488931.829999998</v>
      </c>
      <c r="E26" s="24">
        <v>25488931.829999998</v>
      </c>
      <c r="F26" s="26">
        <v>0</v>
      </c>
      <c r="G26" s="24">
        <v>0</v>
      </c>
      <c r="H26" s="1">
        <v>0</v>
      </c>
    </row>
    <row r="27" spans="1:8" x14ac:dyDescent="0.25">
      <c r="A27" t="s">
        <v>24</v>
      </c>
      <c r="B27" s="24">
        <v>0</v>
      </c>
      <c r="C27" s="25">
        <v>0</v>
      </c>
      <c r="D27" s="25">
        <v>2358032.46</v>
      </c>
      <c r="E27" s="24">
        <v>2358032.46</v>
      </c>
      <c r="F27" s="26">
        <v>0</v>
      </c>
      <c r="G27" s="24">
        <v>0</v>
      </c>
      <c r="H27" s="1">
        <v>0</v>
      </c>
    </row>
    <row r="28" spans="1:8" x14ac:dyDescent="0.25">
      <c r="A28" t="s">
        <v>25</v>
      </c>
      <c r="B28" s="24">
        <v>0</v>
      </c>
      <c r="C28" s="25">
        <v>0</v>
      </c>
      <c r="D28" s="25">
        <v>231450</v>
      </c>
      <c r="E28" s="24">
        <v>231450</v>
      </c>
      <c r="F28" s="26">
        <v>0</v>
      </c>
      <c r="G28" s="24">
        <v>0</v>
      </c>
      <c r="H28" s="1">
        <v>0</v>
      </c>
    </row>
    <row r="29" spans="1:8" x14ac:dyDescent="0.25">
      <c r="A29" t="s">
        <v>26</v>
      </c>
      <c r="B29" s="24">
        <v>0</v>
      </c>
      <c r="C29" s="25">
        <v>0</v>
      </c>
      <c r="D29" s="25">
        <v>1.51</v>
      </c>
      <c r="E29" s="24">
        <v>1.51</v>
      </c>
      <c r="F29" s="26">
        <v>0</v>
      </c>
      <c r="G29" s="24">
        <v>0</v>
      </c>
      <c r="H29" s="1">
        <v>0</v>
      </c>
    </row>
    <row r="30" spans="1:8" x14ac:dyDescent="0.25">
      <c r="A30" t="s">
        <v>83</v>
      </c>
      <c r="B30" s="24">
        <v>0</v>
      </c>
      <c r="C30" s="25">
        <v>0</v>
      </c>
      <c r="D30" s="25">
        <v>28081241.800000001</v>
      </c>
      <c r="E30" s="24">
        <v>28081241.800000001</v>
      </c>
      <c r="F30" s="26">
        <v>0</v>
      </c>
      <c r="G30" s="24">
        <v>0</v>
      </c>
      <c r="H30" s="1">
        <v>0</v>
      </c>
    </row>
    <row r="31" spans="1:8" x14ac:dyDescent="0.25">
      <c r="A31" t="s">
        <v>84</v>
      </c>
      <c r="B31" s="24">
        <v>0</v>
      </c>
      <c r="C31" s="25">
        <v>0</v>
      </c>
      <c r="D31" s="25">
        <v>1345936.33</v>
      </c>
      <c r="E31" s="24">
        <v>1345936.33</v>
      </c>
      <c r="F31" s="26">
        <v>0</v>
      </c>
      <c r="G31" s="24">
        <v>0</v>
      </c>
      <c r="H31" s="1">
        <v>0</v>
      </c>
    </row>
    <row r="32" spans="1:8" x14ac:dyDescent="0.25">
      <c r="A32" t="s">
        <v>85</v>
      </c>
      <c r="B32" s="24">
        <v>0</v>
      </c>
      <c r="C32" s="25">
        <v>0</v>
      </c>
      <c r="D32" s="25">
        <v>1345936.33</v>
      </c>
      <c r="E32" s="24">
        <v>1345936.33</v>
      </c>
      <c r="F32" s="26">
        <v>0</v>
      </c>
      <c r="G32" s="24">
        <v>0</v>
      </c>
      <c r="H32" s="1">
        <v>0</v>
      </c>
    </row>
    <row r="33" spans="1:8" x14ac:dyDescent="0.25">
      <c r="A33" t="s">
        <v>27</v>
      </c>
      <c r="B33" s="24">
        <v>0</v>
      </c>
      <c r="C33" s="25">
        <v>0</v>
      </c>
      <c r="D33" s="25">
        <v>26729.23</v>
      </c>
      <c r="E33" s="24">
        <v>26729.23</v>
      </c>
      <c r="F33" s="26">
        <v>0</v>
      </c>
      <c r="G33" s="24">
        <v>0</v>
      </c>
      <c r="H33" s="1">
        <v>0</v>
      </c>
    </row>
    <row r="34" spans="1:8" x14ac:dyDescent="0.25">
      <c r="A34" t="s">
        <v>86</v>
      </c>
      <c r="B34" s="24">
        <v>0</v>
      </c>
      <c r="C34" s="25">
        <v>0</v>
      </c>
      <c r="D34" s="25">
        <v>1084931.1000000001</v>
      </c>
      <c r="E34" s="24">
        <v>1084931.1000000001</v>
      </c>
      <c r="F34" s="26">
        <v>0</v>
      </c>
      <c r="G34" s="24">
        <v>0</v>
      </c>
      <c r="H34" s="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21" sqref="J21"/>
    </sheetView>
  </sheetViews>
  <sheetFormatPr defaultRowHeight="15" x14ac:dyDescent="0.25"/>
  <cols>
    <col min="2" max="2" width="14.7109375" bestFit="1" customWidth="1"/>
    <col min="3" max="3" width="14.42578125" bestFit="1" customWidth="1"/>
    <col min="4" max="4" width="11.7109375" bestFit="1" customWidth="1"/>
    <col min="5" max="5" width="11.42578125" bestFit="1" customWidth="1"/>
    <col min="6" max="6" width="11" bestFit="1" customWidth="1"/>
    <col min="7" max="7" width="10" bestFit="1" customWidth="1"/>
    <col min="8" max="8" width="11" bestFit="1" customWidth="1"/>
  </cols>
  <sheetData>
    <row r="1" spans="1:8" x14ac:dyDescent="0.25">
      <c r="A1" s="2" t="s">
        <v>0</v>
      </c>
      <c r="B1" s="19" t="s">
        <v>72</v>
      </c>
      <c r="C1" s="19" t="s">
        <v>73</v>
      </c>
      <c r="D1" s="20" t="s">
        <v>74</v>
      </c>
      <c r="E1" s="20" t="s">
        <v>75</v>
      </c>
      <c r="F1" s="20" t="s">
        <v>76</v>
      </c>
      <c r="G1" s="19" t="s">
        <v>77</v>
      </c>
      <c r="H1" s="19" t="s">
        <v>80</v>
      </c>
    </row>
    <row r="2" spans="1:8" x14ac:dyDescent="0.25">
      <c r="A2" t="s">
        <v>6</v>
      </c>
      <c r="B2" s="21">
        <v>96000</v>
      </c>
      <c r="C2" s="21">
        <v>0</v>
      </c>
      <c r="D2" s="3">
        <v>182000</v>
      </c>
      <c r="E2" s="3">
        <v>146000</v>
      </c>
      <c r="F2" s="3">
        <v>132000</v>
      </c>
      <c r="G2" s="21">
        <v>0</v>
      </c>
      <c r="H2" s="1">
        <v>132000</v>
      </c>
    </row>
    <row r="3" spans="1:8" x14ac:dyDescent="0.25">
      <c r="A3" t="s">
        <v>7</v>
      </c>
      <c r="B3" s="21">
        <v>0</v>
      </c>
      <c r="C3" s="21">
        <v>0</v>
      </c>
      <c r="D3" s="3">
        <v>51955</v>
      </c>
      <c r="E3" s="3">
        <v>11872</v>
      </c>
      <c r="F3" s="3">
        <v>40083</v>
      </c>
      <c r="G3" s="21">
        <v>0</v>
      </c>
      <c r="H3" s="1">
        <v>40083</v>
      </c>
    </row>
    <row r="4" spans="1:8" x14ac:dyDescent="0.25">
      <c r="A4" t="s">
        <v>9</v>
      </c>
      <c r="B4" s="21">
        <v>5870</v>
      </c>
      <c r="C4" s="21">
        <v>0</v>
      </c>
      <c r="D4" s="3">
        <v>167667</v>
      </c>
      <c r="E4" s="3">
        <v>162041</v>
      </c>
      <c r="F4" s="3">
        <v>11496</v>
      </c>
      <c r="G4" s="21">
        <v>0</v>
      </c>
      <c r="H4" s="1">
        <v>11496</v>
      </c>
    </row>
    <row r="5" spans="1:8" x14ac:dyDescent="0.25">
      <c r="A5" t="s">
        <v>10</v>
      </c>
      <c r="B5" s="21">
        <v>0</v>
      </c>
      <c r="C5" s="21">
        <v>0</v>
      </c>
      <c r="D5" s="3">
        <v>0</v>
      </c>
      <c r="E5" s="3">
        <v>0</v>
      </c>
      <c r="F5" s="3">
        <v>0</v>
      </c>
      <c r="G5" s="21">
        <v>0</v>
      </c>
      <c r="H5" s="1">
        <v>0</v>
      </c>
    </row>
    <row r="6" spans="1:8" x14ac:dyDescent="0.25">
      <c r="A6" t="s">
        <v>11</v>
      </c>
      <c r="B6" s="21">
        <v>0</v>
      </c>
      <c r="C6" s="21">
        <v>0</v>
      </c>
      <c r="D6" s="3">
        <v>1667</v>
      </c>
      <c r="E6" s="3">
        <v>1667</v>
      </c>
      <c r="F6" s="3">
        <v>0</v>
      </c>
      <c r="G6" s="21">
        <v>0</v>
      </c>
      <c r="H6" s="1">
        <v>0</v>
      </c>
    </row>
    <row r="7" spans="1:8" x14ac:dyDescent="0.25">
      <c r="A7" t="s">
        <v>12</v>
      </c>
      <c r="B7" s="21">
        <v>0</v>
      </c>
      <c r="C7" s="21">
        <v>10000</v>
      </c>
      <c r="D7" s="3">
        <v>0</v>
      </c>
      <c r="E7" s="3">
        <v>0</v>
      </c>
      <c r="F7" s="3">
        <v>0</v>
      </c>
      <c r="G7" s="21">
        <v>10000</v>
      </c>
      <c r="H7" s="1">
        <v>-10000</v>
      </c>
    </row>
    <row r="8" spans="1:8" x14ac:dyDescent="0.25">
      <c r="A8" t="s">
        <v>13</v>
      </c>
      <c r="B8" s="21">
        <v>0</v>
      </c>
      <c r="C8" s="21">
        <v>75870</v>
      </c>
      <c r="D8" s="3">
        <v>0</v>
      </c>
      <c r="E8" s="3">
        <v>0</v>
      </c>
      <c r="F8" s="3">
        <v>0</v>
      </c>
      <c r="G8" s="21">
        <v>75870</v>
      </c>
      <c r="H8" s="1">
        <v>-75870</v>
      </c>
    </row>
    <row r="9" spans="1:8" x14ac:dyDescent="0.25">
      <c r="A9" t="s">
        <v>40</v>
      </c>
      <c r="B9" s="21">
        <v>0</v>
      </c>
      <c r="C9" s="21">
        <v>0</v>
      </c>
      <c r="D9" s="3">
        <v>34634</v>
      </c>
      <c r="E9" s="3">
        <v>79143</v>
      </c>
      <c r="F9" s="3">
        <v>0</v>
      </c>
      <c r="G9" s="21">
        <v>44509</v>
      </c>
      <c r="H9" s="1">
        <v>-44509</v>
      </c>
    </row>
    <row r="10" spans="1:8" x14ac:dyDescent="0.25">
      <c r="A10" t="s">
        <v>42</v>
      </c>
      <c r="B10" s="21">
        <v>0</v>
      </c>
      <c r="C10" s="21">
        <v>0</v>
      </c>
      <c r="D10" s="3">
        <v>0</v>
      </c>
      <c r="E10" s="3">
        <v>20000</v>
      </c>
      <c r="F10" s="3">
        <v>0</v>
      </c>
      <c r="G10" s="21">
        <v>20000</v>
      </c>
      <c r="H10" s="1">
        <v>-20000</v>
      </c>
    </row>
    <row r="11" spans="1:8" x14ac:dyDescent="0.25">
      <c r="A11" t="s">
        <v>14</v>
      </c>
      <c r="B11" s="21">
        <v>0</v>
      </c>
      <c r="C11" s="21">
        <v>0</v>
      </c>
      <c r="D11" s="3">
        <v>1100</v>
      </c>
      <c r="E11" s="3">
        <v>12300</v>
      </c>
      <c r="F11" s="3">
        <v>0</v>
      </c>
      <c r="G11" s="21">
        <v>11200</v>
      </c>
      <c r="H11" s="1">
        <v>-11200</v>
      </c>
    </row>
    <row r="12" spans="1:8" x14ac:dyDescent="0.25">
      <c r="A12" t="s">
        <v>48</v>
      </c>
      <c r="B12" s="21">
        <v>0</v>
      </c>
      <c r="C12" s="21">
        <v>0</v>
      </c>
      <c r="D12" s="3">
        <v>47826</v>
      </c>
      <c r="E12" s="3">
        <v>47826</v>
      </c>
      <c r="F12" s="3">
        <v>0</v>
      </c>
      <c r="G12" s="21">
        <v>0</v>
      </c>
      <c r="H12" s="1">
        <v>0</v>
      </c>
    </row>
    <row r="13" spans="1:8" x14ac:dyDescent="0.25">
      <c r="A13" t="s">
        <v>15</v>
      </c>
      <c r="B13" s="21">
        <v>0</v>
      </c>
      <c r="C13" s="21">
        <v>0</v>
      </c>
      <c r="D13" s="3">
        <v>30333.34</v>
      </c>
      <c r="E13" s="3">
        <v>30333.34</v>
      </c>
      <c r="F13" s="3">
        <v>0</v>
      </c>
      <c r="G13" s="21">
        <v>0</v>
      </c>
      <c r="H13" s="1">
        <v>0</v>
      </c>
    </row>
    <row r="14" spans="1:8" x14ac:dyDescent="0.25">
      <c r="A14" t="s">
        <v>16</v>
      </c>
      <c r="B14" s="21">
        <v>0</v>
      </c>
      <c r="C14" s="21">
        <v>16000</v>
      </c>
      <c r="D14" s="3">
        <v>26000</v>
      </c>
      <c r="E14" s="3">
        <v>32000</v>
      </c>
      <c r="F14" s="3">
        <v>0</v>
      </c>
      <c r="G14" s="21">
        <v>22000</v>
      </c>
      <c r="H14" s="1">
        <v>-22000</v>
      </c>
    </row>
    <row r="15" spans="1:8" x14ac:dyDescent="0.25">
      <c r="A15" t="s">
        <v>17</v>
      </c>
      <c r="B15" s="21">
        <v>0</v>
      </c>
      <c r="C15" s="21">
        <v>0</v>
      </c>
      <c r="D15" s="3">
        <v>86872</v>
      </c>
      <c r="E15" s="3">
        <v>86872</v>
      </c>
      <c r="F15" s="3">
        <v>0</v>
      </c>
      <c r="G15" s="21">
        <v>0</v>
      </c>
      <c r="H15" s="1">
        <v>0</v>
      </c>
    </row>
    <row r="16" spans="1:8" x14ac:dyDescent="0.25">
      <c r="A16" t="s">
        <v>53</v>
      </c>
      <c r="B16" s="21">
        <v>0</v>
      </c>
      <c r="C16" s="21">
        <v>0</v>
      </c>
      <c r="D16" s="3">
        <v>12300</v>
      </c>
      <c r="E16" s="3">
        <v>12300</v>
      </c>
      <c r="F16" s="3">
        <v>0</v>
      </c>
      <c r="G16" s="21">
        <v>0</v>
      </c>
      <c r="H16" s="1">
        <v>0</v>
      </c>
    </row>
    <row r="17" spans="1:8" x14ac:dyDescent="0.25">
      <c r="A17" t="s">
        <v>57</v>
      </c>
      <c r="B17" s="21">
        <v>0</v>
      </c>
      <c r="C17" s="21">
        <v>0</v>
      </c>
      <c r="D17" s="3">
        <v>47826</v>
      </c>
      <c r="E17" s="3">
        <v>47826</v>
      </c>
      <c r="F17" s="3">
        <v>0</v>
      </c>
      <c r="G17" s="21">
        <v>0</v>
      </c>
      <c r="H17" s="1">
        <v>0</v>
      </c>
    </row>
    <row r="18" spans="1:8" x14ac:dyDescent="0.25">
      <c r="A18" t="s">
        <v>59</v>
      </c>
      <c r="B18" s="21">
        <v>0</v>
      </c>
      <c r="C18" s="21">
        <v>0</v>
      </c>
      <c r="D18" s="3">
        <v>8333.33</v>
      </c>
      <c r="E18" s="3">
        <v>8333.33</v>
      </c>
      <c r="F18" s="3">
        <v>0</v>
      </c>
      <c r="G18" s="21">
        <v>0</v>
      </c>
      <c r="H18" s="1">
        <v>0</v>
      </c>
    </row>
    <row r="19" spans="1:8" x14ac:dyDescent="0.25">
      <c r="A19" t="s">
        <v>21</v>
      </c>
      <c r="B19" s="21">
        <v>0</v>
      </c>
      <c r="C19" s="21">
        <v>0</v>
      </c>
      <c r="D19" s="3">
        <v>7615</v>
      </c>
      <c r="E19" s="3">
        <v>7615</v>
      </c>
      <c r="F19" s="3">
        <v>0</v>
      </c>
      <c r="G19" s="21">
        <v>0</v>
      </c>
      <c r="H19" s="1">
        <v>0</v>
      </c>
    </row>
    <row r="20" spans="1:8" x14ac:dyDescent="0.25">
      <c r="A20" t="s">
        <v>22</v>
      </c>
      <c r="B20" s="21">
        <v>0</v>
      </c>
      <c r="C20" s="21">
        <v>0</v>
      </c>
      <c r="D20" s="3">
        <v>4783.66</v>
      </c>
      <c r="E20" s="3">
        <v>4783.66</v>
      </c>
      <c r="F20" s="3">
        <v>0</v>
      </c>
      <c r="G20" s="21">
        <v>0</v>
      </c>
      <c r="H20" s="1">
        <v>0</v>
      </c>
    </row>
    <row r="21" spans="1:8" x14ac:dyDescent="0.25">
      <c r="A21" t="s">
        <v>24</v>
      </c>
      <c r="B21" s="21">
        <v>0</v>
      </c>
      <c r="C21" s="21">
        <v>0</v>
      </c>
      <c r="D21" s="3">
        <v>151666.66</v>
      </c>
      <c r="E21" s="3">
        <v>151666.66</v>
      </c>
      <c r="F21" s="3">
        <v>0</v>
      </c>
      <c r="G21" s="21">
        <v>0</v>
      </c>
      <c r="H21" s="1">
        <v>0</v>
      </c>
    </row>
    <row r="22" spans="1:8" x14ac:dyDescent="0.25">
      <c r="A22" t="s">
        <v>26</v>
      </c>
      <c r="B22" s="21">
        <v>0</v>
      </c>
      <c r="C22" s="21">
        <v>0</v>
      </c>
      <c r="D22" s="3">
        <v>1</v>
      </c>
      <c r="E22" s="3">
        <v>1</v>
      </c>
      <c r="F22" s="3">
        <v>0</v>
      </c>
      <c r="G22" s="21">
        <v>0</v>
      </c>
      <c r="H22" s="1">
        <v>0</v>
      </c>
    </row>
    <row r="23" spans="1:8" x14ac:dyDescent="0.25">
      <c r="A23" t="s">
        <v>27</v>
      </c>
      <c r="B23" s="21">
        <v>0</v>
      </c>
      <c r="C23" s="21">
        <v>0</v>
      </c>
      <c r="D23" s="3">
        <v>34634</v>
      </c>
      <c r="E23" s="3">
        <v>34634</v>
      </c>
      <c r="F23" s="3">
        <v>0</v>
      </c>
      <c r="G23" s="21">
        <v>0</v>
      </c>
      <c r="H23" s="1">
        <v>0</v>
      </c>
    </row>
    <row r="25" spans="1:8" x14ac:dyDescent="0.25">
      <c r="E25" s="23"/>
    </row>
    <row r="26" spans="1:8" x14ac:dyDescent="0.25">
      <c r="E26" s="23"/>
    </row>
    <row r="27" spans="1:8" x14ac:dyDescent="0.25">
      <c r="E27" s="23"/>
    </row>
    <row r="28" spans="1:8" x14ac:dyDescent="0.25">
      <c r="E2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konsolidovanje</vt:lpstr>
      <vt:lpstr>Interni odnosi za konsolidaciju</vt:lpstr>
      <vt:lpstr>Bruto Bilans Firma A</vt:lpstr>
      <vt:lpstr>Bruto bilans Firma B</vt:lpstr>
      <vt:lpstr>Bruto bilans Frima C</vt:lpstr>
      <vt:lpstr>Bruto Bilans Firma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Bojan</cp:lastModifiedBy>
  <dcterms:created xsi:type="dcterms:W3CDTF">2015-07-02T20:44:26Z</dcterms:created>
  <dcterms:modified xsi:type="dcterms:W3CDTF">2015-10-23T09:41:53Z</dcterms:modified>
</cp:coreProperties>
</file>